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uangan 2022\"/>
    </mc:Choice>
  </mc:AlternateContent>
  <xr:revisionPtr revIDLastSave="0" documentId="13_ncr:1_{5CB75F37-CA11-4B8F-8F80-99CF2FF7909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ode rekening" sheetId="1" r:id="rId1"/>
    <sheet name="RKA RPK PERMENU" sheetId="2" r:id="rId2"/>
    <sheet name="RAB" sheetId="3" r:id="rId3"/>
  </sheets>
  <calcPr calcId="191029"/>
</workbook>
</file>

<file path=xl/calcChain.xml><?xml version="1.0" encoding="utf-8"?>
<calcChain xmlns="http://schemas.openxmlformats.org/spreadsheetml/2006/main">
  <c r="N329" i="2" l="1"/>
  <c r="D15" i="1" l="1"/>
  <c r="H23" i="3" l="1"/>
  <c r="N282" i="2"/>
  <c r="H22" i="3"/>
  <c r="N295" i="2" l="1"/>
  <c r="M16" i="3"/>
  <c r="D8" i="1" s="1"/>
  <c r="M23" i="3"/>
  <c r="M22" i="3"/>
  <c r="N272" i="2"/>
  <c r="M58" i="3"/>
  <c r="M26" i="3"/>
  <c r="M59" i="3"/>
  <c r="M54" i="3"/>
  <c r="M53" i="3"/>
  <c r="M52" i="3"/>
  <c r="M51" i="3"/>
  <c r="M50" i="3"/>
  <c r="M42" i="3"/>
  <c r="M43" i="3"/>
  <c r="M44" i="3"/>
  <c r="M41" i="3"/>
  <c r="M36" i="3"/>
  <c r="M29" i="3"/>
  <c r="M35" i="3"/>
  <c r="M34" i="3"/>
  <c r="M33" i="3"/>
  <c r="O65" i="3"/>
  <c r="M12" i="3"/>
  <c r="M11" i="3"/>
  <c r="M61" i="3" l="1"/>
  <c r="N32" i="3"/>
  <c r="N40" i="3"/>
  <c r="N49" i="3"/>
  <c r="N57" i="3"/>
  <c r="N21" i="3"/>
  <c r="P21" i="3" s="1"/>
  <c r="O10" i="3"/>
  <c r="N292" i="2" l="1"/>
  <c r="AA291" i="2" s="1"/>
  <c r="N314" i="2"/>
  <c r="N254" i="2"/>
  <c r="AA355" i="2" l="1"/>
  <c r="D9" i="1" s="1"/>
  <c r="N32" i="2"/>
  <c r="N76" i="2"/>
  <c r="N146" i="2"/>
  <c r="N197" i="2"/>
  <c r="N169" i="2"/>
  <c r="N160" i="2"/>
  <c r="AA352" i="2" l="1"/>
  <c r="D10" i="1"/>
  <c r="AB160" i="2"/>
  <c r="AA354" i="2"/>
  <c r="N346" i="2"/>
  <c r="N345" i="2"/>
  <c r="N344" i="2"/>
  <c r="N343" i="2"/>
  <c r="N342" i="2"/>
  <c r="N339" i="2"/>
  <c r="N338" i="2"/>
  <c r="N337" i="2"/>
  <c r="N336" i="2"/>
  <c r="N335" i="2"/>
  <c r="N334" i="2"/>
  <c r="N330" i="2"/>
  <c r="N328" i="2"/>
  <c r="N327" i="2"/>
  <c r="N326" i="2"/>
  <c r="N325" i="2"/>
  <c r="N324" i="2"/>
  <c r="N323" i="2"/>
  <c r="N322" i="2"/>
  <c r="N319" i="2"/>
  <c r="AA318" i="2" s="1"/>
  <c r="N311" i="2"/>
  <c r="N310" i="2"/>
  <c r="N309" i="2"/>
  <c r="O308" i="2"/>
  <c r="N308" i="2"/>
  <c r="N305" i="2"/>
  <c r="N304" i="2"/>
  <c r="N303" i="2"/>
  <c r="N302" i="2"/>
  <c r="N301" i="2"/>
  <c r="N300" i="2"/>
  <c r="N289" i="2"/>
  <c r="AA286" i="2" s="1"/>
  <c r="N283" i="2"/>
  <c r="N276" i="2"/>
  <c r="AA274" i="2" s="1"/>
  <c r="AB274" i="2" s="1"/>
  <c r="N269" i="2"/>
  <c r="N268" i="2"/>
  <c r="N267" i="2"/>
  <c r="N266" i="2"/>
  <c r="AA265" i="2" s="1"/>
  <c r="N263" i="2"/>
  <c r="N262" i="2"/>
  <c r="N261" i="2"/>
  <c r="N260" i="2"/>
  <c r="N252" i="2"/>
  <c r="N251" i="2"/>
  <c r="N250" i="2"/>
  <c r="N246" i="2"/>
  <c r="N245" i="2"/>
  <c r="N244" i="2"/>
  <c r="N243" i="2"/>
  <c r="N239" i="2"/>
  <c r="N238" i="2"/>
  <c r="N237" i="2"/>
  <c r="N236" i="2"/>
  <c r="N235" i="2"/>
  <c r="N234" i="2"/>
  <c r="N233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3" i="2"/>
  <c r="N212" i="2"/>
  <c r="N211" i="2"/>
  <c r="N210" i="2"/>
  <c r="N204" i="2"/>
  <c r="N203" i="2"/>
  <c r="N202" i="2"/>
  <c r="N201" i="2"/>
  <c r="N200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79" i="2"/>
  <c r="N178" i="2"/>
  <c r="N177" i="2"/>
  <c r="N176" i="2"/>
  <c r="N175" i="2"/>
  <c r="AA174" i="2" s="1"/>
  <c r="N165" i="2"/>
  <c r="N164" i="2"/>
  <c r="N163" i="2"/>
  <c r="N157" i="2"/>
  <c r="N156" i="2"/>
  <c r="N155" i="2"/>
  <c r="AA154" i="2" s="1"/>
  <c r="N150" i="2"/>
  <c r="AB149" i="2" s="1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AA120" i="2" s="1"/>
  <c r="AC116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5" i="2"/>
  <c r="N94" i="2"/>
  <c r="N93" i="2"/>
  <c r="N92" i="2"/>
  <c r="N91" i="2"/>
  <c r="N90" i="2"/>
  <c r="N89" i="2"/>
  <c r="N88" i="2"/>
  <c r="N87" i="2"/>
  <c r="N86" i="2"/>
  <c r="N85" i="2"/>
  <c r="N84" i="2"/>
  <c r="N72" i="2"/>
  <c r="N71" i="2"/>
  <c r="N67" i="2"/>
  <c r="N65" i="2"/>
  <c r="N64" i="2"/>
  <c r="N63" i="2"/>
  <c r="N62" i="2"/>
  <c r="AA61" i="2" s="1"/>
  <c r="N57" i="2"/>
  <c r="N56" i="2"/>
  <c r="N53" i="2"/>
  <c r="N52" i="2"/>
  <c r="N51" i="2"/>
  <c r="N46" i="2"/>
  <c r="N45" i="2"/>
  <c r="N44" i="2"/>
  <c r="N43" i="2"/>
  <c r="N42" i="2"/>
  <c r="N41" i="2"/>
  <c r="N40" i="2"/>
  <c r="AA39" i="2" s="1"/>
  <c r="N29" i="2"/>
  <c r="N28" i="2"/>
  <c r="N27" i="2"/>
  <c r="N22" i="2"/>
  <c r="N21" i="2"/>
  <c r="N20" i="2"/>
  <c r="N19" i="2"/>
  <c r="N18" i="2"/>
  <c r="N17" i="2"/>
  <c r="N16" i="2"/>
  <c r="N12" i="2"/>
  <c r="N11" i="2"/>
  <c r="AA351" i="2" s="1"/>
  <c r="AA209" i="2" l="1"/>
  <c r="AB209" i="2" s="1"/>
  <c r="AA358" i="2"/>
  <c r="D13" i="1" s="1"/>
  <c r="AA249" i="2"/>
  <c r="AA298" i="2"/>
  <c r="AB297" i="2" s="1"/>
  <c r="AA299" i="2"/>
  <c r="AA84" i="2"/>
  <c r="AA26" i="2"/>
  <c r="AA80" i="2"/>
  <c r="AA162" i="2"/>
  <c r="AA353" i="2"/>
  <c r="D7" i="1" s="1"/>
  <c r="AA307" i="2"/>
  <c r="AA333" i="2"/>
  <c r="AA258" i="2"/>
  <c r="AA259" i="2"/>
  <c r="AA215" i="2"/>
  <c r="D6" i="1"/>
  <c r="AA10" i="2"/>
  <c r="AA356" i="2"/>
  <c r="D11" i="1" s="1"/>
  <c r="AA199" i="2"/>
  <c r="AB285" i="2"/>
  <c r="N348" i="2"/>
  <c r="AB348" i="2" s="1"/>
  <c r="AA281" i="2"/>
  <c r="AB281" i="2" s="1"/>
  <c r="AA341" i="2"/>
  <c r="AA357" i="2" s="1"/>
  <c r="D12" i="1" s="1"/>
  <c r="AA316" i="2"/>
  <c r="AB316" i="2" s="1"/>
  <c r="AB317" i="2" s="1"/>
  <c r="AA207" i="2"/>
  <c r="AA8" i="2"/>
  <c r="AB8" i="2" s="1"/>
  <c r="AA37" i="2"/>
  <c r="AB37" i="2" s="1"/>
  <c r="AA172" i="2"/>
  <c r="AB172" i="2" s="1"/>
  <c r="AA242" i="2"/>
  <c r="AA153" i="2"/>
  <c r="AB153" i="2" s="1"/>
  <c r="AA232" i="2"/>
  <c r="AB81" i="2"/>
  <c r="D14" i="1" l="1"/>
  <c r="AA3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kader/ petugas?
</t>
        </r>
      </text>
    </comment>
    <comment ref="B10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tdk jiadikan 1 sama penyuluhan dri program lain yg pnyuluhan di tempat yg sama ?</t>
        </r>
      </text>
    </comment>
  </commentList>
</comments>
</file>

<file path=xl/sharedStrings.xml><?xml version="1.0" encoding="utf-8"?>
<sst xmlns="http://schemas.openxmlformats.org/spreadsheetml/2006/main" count="1686" uniqueCount="309">
  <si>
    <t>No.</t>
  </si>
  <si>
    <t>KODE</t>
  </si>
  <si>
    <t>KEGIATAN</t>
  </si>
  <si>
    <t>JUMLAH UANG</t>
  </si>
  <si>
    <t>Belanja Bahan Penunjang Medis</t>
  </si>
  <si>
    <t>5.2.02.08.03.0016</t>
  </si>
  <si>
    <t>Belanja Bahan Alat Peraga/praktek sekolah</t>
  </si>
  <si>
    <t>5.1.02.04.01.0003</t>
  </si>
  <si>
    <t>Belanja Jasa Transport &amp; Akomodasi</t>
  </si>
  <si>
    <t>5.1.02.01.01.0052</t>
  </si>
  <si>
    <t>Belanja Makanan &amp; Minuman Kegiatan</t>
  </si>
  <si>
    <t>5.1.02.02.09.0012</t>
  </si>
  <si>
    <t>Belanja Jasa Konsultasi Penelitian</t>
  </si>
  <si>
    <t>5.1.02.02.01.0029</t>
  </si>
  <si>
    <t>Total Anggaran</t>
  </si>
  <si>
    <t>KODE REKENING</t>
  </si>
  <si>
    <t>URAIAN</t>
  </si>
  <si>
    <t>RINCIAN PERHITUNGAN</t>
  </si>
  <si>
    <t>PAGU ANGGARAN</t>
  </si>
  <si>
    <t>Rincian Perhitungan</t>
  </si>
  <si>
    <t>Junlah</t>
  </si>
  <si>
    <t>Rencana Pelaksanaan Kegiatan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</si>
  <si>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</si>
  <si>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</si>
  <si>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</si>
  <si>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</si>
  <si>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</si>
  <si>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</si>
  <si>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</si>
  <si>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</si>
  <si>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</si>
  <si>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</si>
  <si>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</si>
  <si>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</si>
  <si>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</si>
  <si>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UPAYA PENURUNAN AKI AKB</t>
  </si>
  <si>
    <t>Belanja Jasa Transportasi dan Akomodasi</t>
  </si>
  <si>
    <t>Transportasi Kader/Peserta</t>
  </si>
  <si>
    <t>Kelas Ibu Hamil</t>
  </si>
  <si>
    <t>bml</t>
  </si>
  <si>
    <t>keg</t>
  </si>
  <si>
    <t>hr</t>
  </si>
  <si>
    <t>kl</t>
  </si>
  <si>
    <t>x</t>
  </si>
  <si>
    <t>=</t>
  </si>
  <si>
    <t>Kelas Balita</t>
  </si>
  <si>
    <t>org</t>
  </si>
  <si>
    <t>Transportasi Petugas</t>
  </si>
  <si>
    <t>Home Care Ibu Hamil</t>
  </si>
  <si>
    <t>rmh</t>
  </si>
  <si>
    <t>Home care bufas dan neonatus</t>
  </si>
  <si>
    <t>Skrining Ibu Hamil Di jejaring fasyankes</t>
  </si>
  <si>
    <t>Pembinaan Jejaring</t>
  </si>
  <si>
    <t>jejaring</t>
  </si>
  <si>
    <t>kss</t>
  </si>
  <si>
    <t xml:space="preserve">pelayanan kesehatan terpadu anak balita di Posyandu </t>
  </si>
  <si>
    <t>Belanja Makanan dan Minuman Kegiatan</t>
  </si>
  <si>
    <t>Org</t>
  </si>
  <si>
    <t>Peningkatan kapasitas/Monev  Guru PAUD/TK terkait kegiatan SDIDTKA</t>
  </si>
  <si>
    <t>Belanja Penggandaan</t>
  </si>
  <si>
    <t>UPAYA PERBAIKAN GIZI MASYARAKAT</t>
  </si>
  <si>
    <t>Transport Kader/ Peserta</t>
  </si>
  <si>
    <t xml:space="preserve">Pertemuan kader untuk Persiapan Kegiatan surveilans Gizi </t>
  </si>
  <si>
    <t>kdr</t>
  </si>
  <si>
    <t>Pelaksanaan Kegiatan Surveilans Gizi</t>
  </si>
  <si>
    <t>Diseminasi/Presentasi data Surveilans Gizi Tingkat Puskesmas</t>
  </si>
  <si>
    <t>Pertemuan Kader Dalam Rangka Pemantauan Pertumbuhan Balita di Posyandu</t>
  </si>
  <si>
    <t>Pertemuan Persiapan Kegiatan Pembagian Vitamin A</t>
  </si>
  <si>
    <t>Distribusi Kapsul Vitamin A</t>
  </si>
  <si>
    <t>Pertemuan Sosialisasi PMBA bersama kader posyandu</t>
  </si>
  <si>
    <t>Transport Petugas</t>
  </si>
  <si>
    <t>Monitoring Evaluasi Distribusi Vitamin A</t>
  </si>
  <si>
    <t>posy</t>
  </si>
  <si>
    <t>Pelaksanaan Kegiatan Penyuluhan PMBA di Posyandu</t>
  </si>
  <si>
    <t>Pelaksanaan Kegiatan Penyuluhan Pencegahan stunting di Posyandu</t>
  </si>
  <si>
    <t>Pelaksanaan Kegiatan Penyuluhan ASI Esklusif di Posyandu</t>
  </si>
  <si>
    <t>Pelaksanaan Kegiatan Pemeriksaan garam beryodium</t>
  </si>
  <si>
    <t>sklh</t>
  </si>
  <si>
    <t>Pelaksanaan Kegiatan PMT Penyuluhan Untuk Mencegah gizi Kurus</t>
  </si>
  <si>
    <t>Pelaksanaan Kegiatan Distribusi PMT Pemulihan Untuk Pemulihan Balita Gizi Buruk atau Kurus</t>
  </si>
  <si>
    <t>balita</t>
  </si>
  <si>
    <t>Monitoring Pelaksanaan Kegiatan Distribusi PMT Pemulihan Untuk Pemulihan Balita Gizi Buruk atau Kurus</t>
  </si>
  <si>
    <t>Kelas Stunting Balita Usia 0-2 tahun</t>
  </si>
  <si>
    <t>Belanja Bahan-bahan Logistik</t>
  </si>
  <si>
    <t>PMT Pemulihan dalam rangka Pemulihan Balita Gizi Buruk atau Gizi Kurus</t>
  </si>
  <si>
    <t>pkt</t>
  </si>
  <si>
    <t>bln</t>
  </si>
  <si>
    <t xml:space="preserve">Bahan/Pembelian Bahan PMT Penyuluhan </t>
  </si>
  <si>
    <t>UPAYA GERAKAN MASYARAKAT HIDUP SEHAT</t>
  </si>
  <si>
    <t>Transport Kader/Peserta</t>
  </si>
  <si>
    <t>Pembinaan Kader Posbindu</t>
  </si>
  <si>
    <t>Sosialisasi ttg kesehatan OR</t>
  </si>
  <si>
    <t>Survey Evaluasi Pelaksanaan Pemberdayaan Masyarakat dalam ber PHBS di Rumah Tangga</t>
  </si>
  <si>
    <t>Pembinaan Kader Posyandu Remaja</t>
  </si>
  <si>
    <t xml:space="preserve">Survey PHBS RT </t>
  </si>
  <si>
    <t>Pelaksanaan Survei Mawas Diri (SMD)</t>
  </si>
  <si>
    <t>Peningkatan Kapasitas/ Monev Kader Kelurahan Siaga Aktif</t>
  </si>
  <si>
    <t xml:space="preserve">\Peningkatan Kapasitas Kader </t>
  </si>
  <si>
    <t>Sosialisasi terkait kegiatan pendataan hattra</t>
  </si>
  <si>
    <t>Sosialisasi mengenai Hattra dan perizinan</t>
  </si>
  <si>
    <t>Penyusunan struktur anggota kelompok Asman TOGA</t>
  </si>
  <si>
    <t>Pertemuan pembentukan dan pembinaan kader kesehatan gigi</t>
  </si>
  <si>
    <t>Posyandu Remaja</t>
  </si>
  <si>
    <t>Penyuluhan Kesehatan di Posyandu</t>
  </si>
  <si>
    <t>Posbindu SMAN 11</t>
  </si>
  <si>
    <t>Posbindu Kelurahan , Posbindu Ariesco</t>
  </si>
  <si>
    <t>psb</t>
  </si>
  <si>
    <t xml:space="preserve"> Sosialisasi KTR Pada Isntitusi Pendidikan </t>
  </si>
  <si>
    <t>Survey Implementasi Penerapan KTR</t>
  </si>
  <si>
    <t>Monev KTR</t>
  </si>
  <si>
    <t>Pembinaan Germas Tingkat Kecamatan</t>
  </si>
  <si>
    <t xml:space="preserve">Pembinaan Lanjutan dan Pemberdayaan Masyarakat dalam ber- PHBS RT </t>
  </si>
  <si>
    <t>Pembinaan PHBS di Sekolah</t>
  </si>
  <si>
    <t>Pembinaan PHBS di Pondok Pesantren</t>
  </si>
  <si>
    <t>ponpes</t>
  </si>
  <si>
    <t>Penyuluhan Kesehatan di Sekolah</t>
  </si>
  <si>
    <t>Penyuluhan Kesehatan di Pesantren</t>
  </si>
  <si>
    <t>0rg</t>
  </si>
  <si>
    <t>Penyuluhan Penyakit Tidak Menular (PTM)</t>
  </si>
  <si>
    <t>Penyuluhan Penyakit Menular (PM)</t>
  </si>
  <si>
    <t>sosialisasi tentang Pembentukan Poskestren</t>
  </si>
  <si>
    <t>Pembinaan Poskestren</t>
  </si>
  <si>
    <t>Pembinaan Asman TOGA</t>
  </si>
  <si>
    <t>sosialisasi KTR pada Institusi Pendidikan</t>
  </si>
  <si>
    <t>Bimtek Kader PHBS RT (Pra Survey)</t>
  </si>
  <si>
    <t>Sosialisasi Hasil Survey PHBS RT</t>
  </si>
  <si>
    <t>Pembinaan Lanjutan dan Pemberdayaan Masyarakat dalam ber- PHBS RT</t>
  </si>
  <si>
    <t xml:space="preserve">Peningkatan Kapasitas Kader </t>
  </si>
  <si>
    <t>Monitoring dan Evaluasi  (Monev)  Posyandu  Caturwulan</t>
  </si>
  <si>
    <t>Monitoring dan Evaluasi  (Monev) Kader Kesehatan</t>
  </si>
  <si>
    <t>Monitoring dan Evaluasi  (Monev) Kader Kelurahan Siaga Aktif</t>
  </si>
  <si>
    <t xml:space="preserve">Bimbingan Teknis (Bimtek) Survey Terpadu Kader Kesehatan </t>
  </si>
  <si>
    <t>Musyawarah Masyarakat Desa/Kelurahan (MMD)</t>
  </si>
  <si>
    <t>Pembinaan/ Monev Kegiatan Poskestren</t>
  </si>
  <si>
    <t xml:space="preserve">Sosialisasi terkait kegiatan pendataan hattra </t>
  </si>
  <si>
    <t>Pertemuan kepala sekolah dan guru UKS</t>
  </si>
  <si>
    <t>Pembinaan KKR</t>
  </si>
  <si>
    <t xml:space="preserve">Belanja sewa Ruang Pertemuan Puskesmas Sambutan untuk kegiatan refreshing/peningkatan kapasitas kader posyandu </t>
  </si>
  <si>
    <t>Pkt</t>
  </si>
  <si>
    <t>PENANGANAN COVID-19/IMUNISASI</t>
  </si>
  <si>
    <t>Imunisasi COVID19 di Sekolah</t>
  </si>
  <si>
    <t>SD</t>
  </si>
  <si>
    <t xml:space="preserve">Imunisasi Covid19 Massal di Kelurahan Sambutan </t>
  </si>
  <si>
    <t>ptgs</t>
  </si>
  <si>
    <t>Imunisasi Massal yang diadakan oleh DKK</t>
  </si>
  <si>
    <t>Fotocopy Kartu Kendali Imunisasi Covid-19</t>
  </si>
  <si>
    <t>UPAYA DETEKSI DINI PREVENTIF DAN RESPON PENYAKIT</t>
  </si>
  <si>
    <t>Sosialisasi terkait kegiatan skrining kesehatan di Sekolah</t>
  </si>
  <si>
    <t>Sosialisasi terkait kegiatan skrining kesehatan di posyandu (PTM)</t>
  </si>
  <si>
    <t xml:space="preserve">Abatisasi Selektif </t>
  </si>
  <si>
    <t>Pemeriksaan jentik berkala oleh jumantik (kader kesehatan)</t>
  </si>
  <si>
    <t>Pemeriksaan jentik berkala oleh jumantik (siswa pemantau jentik)</t>
  </si>
  <si>
    <t>Skrining Kesehatan (Usia produktif, DM dan Hipertensi)</t>
  </si>
  <si>
    <t>Skrining Kesehatan (DM dan Hipertensi) staff sekolah</t>
  </si>
  <si>
    <t>Pembagian Abate</t>
  </si>
  <si>
    <t>Penyelidikan Epidemiologi (insidental)</t>
  </si>
  <si>
    <t>Fogging Focus (insidental)</t>
  </si>
  <si>
    <t>siklus</t>
  </si>
  <si>
    <t>kegiatan SDIDTK (TK/PG)</t>
  </si>
  <si>
    <t>TK</t>
  </si>
  <si>
    <t>Penjaringan kesehatan siswa baru</t>
  </si>
  <si>
    <t>Penjaringan berkala</t>
  </si>
  <si>
    <t>Sosialisasi terkait kegiatan imunisasi di SD</t>
  </si>
  <si>
    <t>guru</t>
  </si>
  <si>
    <t>Imunisasi BIAS Dt/Td di Sekolah Dasar</t>
  </si>
  <si>
    <t>Traching Covid</t>
  </si>
  <si>
    <t>Distribusi Obat Pasien Covid</t>
  </si>
  <si>
    <t>Sosialisasi terkait kegiatan skrining kesehatan di posyandu</t>
  </si>
  <si>
    <t>Sosialisasi terkait kegiatan imunisasi di Sekolah Dasar</t>
  </si>
  <si>
    <t>Kunjungan Dokter Spesialis Mata</t>
  </si>
  <si>
    <t>LOKUS PRIORITAS TB</t>
  </si>
  <si>
    <t>Sosialisasi dan Pembentukan Tim "TEMANN TB"</t>
  </si>
  <si>
    <t>Skrining TB di wilayah rentan</t>
  </si>
  <si>
    <t>Sampel oleh Jejaring</t>
  </si>
  <si>
    <t>sampel</t>
  </si>
  <si>
    <t>Pembinaan Tim "TEMANN TB"</t>
  </si>
  <si>
    <t xml:space="preserve">Sosialisasi dan advokasi </t>
  </si>
  <si>
    <t>Penyuluhan TB di Ponpes</t>
  </si>
  <si>
    <t>Penyuluhan TB di Sekolah</t>
  </si>
  <si>
    <t>Pelaksanaan skrining TB di Ponpes</t>
  </si>
  <si>
    <t>Pelaksanaan skrining TB di Sekolah</t>
  </si>
  <si>
    <t>Kunjungan Rumah penderita TB</t>
  </si>
  <si>
    <t>Pendataan Kader kesehatan di wilayah rentan</t>
  </si>
  <si>
    <t>Pengesahan dan Pelantikan Tim "TEMANN TB"</t>
  </si>
  <si>
    <t>Pembekalan Tim "TEMANN TB"</t>
  </si>
  <si>
    <t>Pengambilan Sample Suspek TB</t>
  </si>
  <si>
    <t>Pengiriman Sampel TCM</t>
  </si>
  <si>
    <t>Monev Tim "TEMANN TB"</t>
  </si>
  <si>
    <t>Belanja sewa Ruang Pertemuan Puskesmas Sambutan untuk kegiatan  Sosialisasi dan Pembentukan Tim "TEMANN TB"</t>
  </si>
  <si>
    <t>Belanja sewa Ruang Pertemuan Puskesmas Sambutan untuk kegiatan Pengesahan dan Pelantikan Tim "TEMANN TB"</t>
  </si>
  <si>
    <t>Belanja sewa Ruang Pertemuan Puskesmas Sambutan untuk kegiatan Monev Tim "TEMANN TB"</t>
  </si>
  <si>
    <t>Belanja sewa Ruang Pertemuan Puskesmas Sambutan untuk kegiatan Pembinaan Tim "TEMANN TB"</t>
  </si>
  <si>
    <t>Penyediaan Tenaga dengan Perjanjian Kerja</t>
  </si>
  <si>
    <t>Honorarium Tenaga Ahli/Instruktur/ Narasumber</t>
  </si>
  <si>
    <t>Honor Narasumber kegiatan Pengesahan dan Pelantikan Tim "TEMANN TB"</t>
  </si>
  <si>
    <t>Keg</t>
  </si>
  <si>
    <t>Honor Narasumber kegiatan Pembekalan Tim "TEMANN TB"</t>
  </si>
  <si>
    <t>Honor Narasumber kegiatan Pembinaan Tim "TEMANN TB"</t>
  </si>
  <si>
    <t>IMUNISASI MR</t>
  </si>
  <si>
    <t>Imunisasi BIAS MR di Sekolah Dasar</t>
  </si>
  <si>
    <t>Sosialisasi PIN MR kader kesehatan</t>
  </si>
  <si>
    <t>Imunisasi PIN MR di Posyandu</t>
  </si>
  <si>
    <t>Imunisasi PIN MR di sekolah</t>
  </si>
  <si>
    <t>Honor Tenaga Pengelola Keuangan di Puskesmas Sambutan</t>
  </si>
  <si>
    <t>MANAJEMEN PUSKESMAS</t>
  </si>
  <si>
    <t>Lokakarya Mini Bulanan</t>
  </si>
  <si>
    <t>Lokakarya Mini Tri Bulanan</t>
  </si>
  <si>
    <t>PISPK</t>
  </si>
  <si>
    <t>Intervensi PISPK</t>
  </si>
  <si>
    <t>RT</t>
  </si>
  <si>
    <t>LANSIA</t>
  </si>
  <si>
    <t>Sosialisasi terkait kegiatan skrining kesehatan di Posyandu Lansia dan Posbindu</t>
  </si>
  <si>
    <t>Skrining Lansia Sesuai Standar Di Posyandu Lansia dan Posbindu</t>
  </si>
  <si>
    <t>Kunjungan Rumah Lansia Resti</t>
  </si>
  <si>
    <t>Sosialisasi Kegiatan CareGiver Lansia</t>
  </si>
  <si>
    <t>Pembinaan Kader Posyandu Lansia</t>
  </si>
  <si>
    <t>Monev Posyandu Lansia</t>
  </si>
  <si>
    <t>ktk</t>
  </si>
  <si>
    <t>Pembinaan kader posyandu lansia</t>
  </si>
  <si>
    <t>PEMERIKSAAN KESLING</t>
  </si>
  <si>
    <t>Pendataan Rumah Sehat</t>
  </si>
  <si>
    <t>Pendataan jumlah depo air minum</t>
  </si>
  <si>
    <t>inspeksi kesehatan lingkungan DAMIU</t>
  </si>
  <si>
    <t>pengambilan sampel DAMIU</t>
  </si>
  <si>
    <t>pengantaran sampel DAMIU</t>
  </si>
  <si>
    <t>IKL kantin sekolah</t>
  </si>
  <si>
    <t>fyks</t>
  </si>
  <si>
    <t>pegambilan sampel jajanan sekolah</t>
  </si>
  <si>
    <t>Intervensi jajanan anak sekolah</t>
  </si>
  <si>
    <t>Pembinaan dan pendampingan sekolah sehat</t>
  </si>
  <si>
    <t>Inspeksi Kesehatan lingkungan PIRT</t>
  </si>
  <si>
    <t>Intervensi PIRT</t>
  </si>
  <si>
    <t>Intervensi Kesehatan Lingkungan</t>
  </si>
  <si>
    <t>intervensi DAMIU</t>
  </si>
  <si>
    <t>Bimtek kader dalam rangka Pemeriksaan rumah Sehat</t>
  </si>
  <si>
    <t>Intervensi Rumah sehat</t>
  </si>
  <si>
    <t>Intervensi kegiatan penyehatan lingkungan sekolah</t>
  </si>
  <si>
    <t xml:space="preserve">kali </t>
  </si>
  <si>
    <t>Biaya pemeriksaan sampel IPAL : 6 bulan x 1 kegiatan</t>
  </si>
  <si>
    <t>Biaya pemeriksaan angka Kuman E.Coli pada jajanan anak sekolah</t>
  </si>
  <si>
    <t>Sampel</t>
  </si>
  <si>
    <t xml:space="preserve">Biaya pemeriksaan lab sampel jajanan anak sekolah parameter borak </t>
  </si>
  <si>
    <t>Biaya pemeriksaan lab sampel jajanan anak sekolah parameter formalin</t>
  </si>
  <si>
    <t>Pemeriksaan Lab Sampel Air Minum PDAM</t>
  </si>
  <si>
    <t>5.1.02.02.05.0009</t>
  </si>
  <si>
    <t>5.1.02.01.01.0016</t>
  </si>
  <si>
    <t>Insentif Vaksinator</t>
  </si>
  <si>
    <t>jam</t>
  </si>
  <si>
    <t>lembar</t>
  </si>
  <si>
    <t>Fotocopy Form Skrining Kesehatan (DM, Hipertensi)</t>
  </si>
  <si>
    <t>Fotocopy Form Survey PHBS</t>
  </si>
  <si>
    <t>Fotocopy Form Surveilans Gizi</t>
  </si>
  <si>
    <t>Fotocopy Form Bayi</t>
  </si>
  <si>
    <t>Honor Pengelola Data TB</t>
  </si>
  <si>
    <t>Fotocopy Form Skrining Kesehatan</t>
  </si>
  <si>
    <t>Kegiatan UKM Primer (PIS-PK, UKM Esensial dan Pengembangan Fungsi Manajemen Puskesmas)</t>
  </si>
  <si>
    <t>Jumlah</t>
  </si>
  <si>
    <t xml:space="preserve">BELANJA  </t>
  </si>
  <si>
    <t>5.</t>
  </si>
  <si>
    <t>BELANJA LANGSUNG</t>
  </si>
  <si>
    <t>02</t>
  </si>
  <si>
    <t xml:space="preserve">belanja strip autochek glucose </t>
  </si>
  <si>
    <t>kotak</t>
  </si>
  <si>
    <t xml:space="preserve">belanja strip autochek cholesterol </t>
  </si>
  <si>
    <t>Belanja Jasa Transportasi dan Akomodasi Puskesmas Sambutan</t>
  </si>
  <si>
    <t>Kali/orang</t>
  </si>
  <si>
    <t>1.</t>
  </si>
  <si>
    <t>01</t>
  </si>
  <si>
    <t>Belanja Makanan dan Minuman Kegiatan Puskesmas Sambutan</t>
  </si>
  <si>
    <t>Nasi Kotak</t>
  </si>
  <si>
    <t>Kotak</t>
  </si>
  <si>
    <t>Snack Kotak</t>
  </si>
  <si>
    <t>05</t>
  </si>
  <si>
    <t>jam/orang</t>
  </si>
  <si>
    <t>Rencana Anggaran Belanja (RAB) BOK Puskesmas Sambutan Tahun 2022</t>
  </si>
  <si>
    <t>0016</t>
  </si>
  <si>
    <t xml:space="preserve">Belanja Makanan dan Minuman Rapat/ Kegiatan </t>
  </si>
  <si>
    <t xml:space="preserve">Belanja Sewa Bangunan Gedung Tempat Pertemuan </t>
  </si>
  <si>
    <t>'0052</t>
  </si>
  <si>
    <t>'0029</t>
  </si>
  <si>
    <t>Belanja Sewa Bangunan Gedung Tempat Pertemuan</t>
  </si>
  <si>
    <t>'0009</t>
  </si>
  <si>
    <t>09</t>
  </si>
  <si>
    <t>'0012</t>
  </si>
  <si>
    <t>04</t>
  </si>
  <si>
    <t>'0003</t>
  </si>
  <si>
    <t>Transportasi Kader Program TB</t>
  </si>
  <si>
    <t xml:space="preserve">Fotocopy </t>
  </si>
  <si>
    <t>5.1.02.01.01.0026</t>
  </si>
  <si>
    <t>Belanja Alat Untuk Kegiatan Kantor-Penggandaan</t>
  </si>
  <si>
    <t>'0026</t>
  </si>
  <si>
    <t>Fotocopy A4/F4</t>
  </si>
  <si>
    <t>RINCIAN PELAKSANA KEGIATAN</t>
  </si>
  <si>
    <t>Audit Maternal dan Perinatal (Insidental)</t>
  </si>
  <si>
    <t>Pendampingan rujukan (Insidental)</t>
  </si>
  <si>
    <t>5.1.02.02.01.0014</t>
  </si>
  <si>
    <t>Belanja Jasa Insentif Vaksinator</t>
  </si>
  <si>
    <t>Honor Petugas Input Data SITB</t>
  </si>
  <si>
    <t>5.1.02.02.01.0026</t>
  </si>
  <si>
    <t>'0014</t>
  </si>
  <si>
    <t>Belanja Jasa dan Barang</t>
  </si>
  <si>
    <t>Belanja Alat Untuk Kegiatan Kantor</t>
  </si>
  <si>
    <t>Belanja Makanan dan Minuman</t>
  </si>
  <si>
    <t>Belanja Jasa Non PNS</t>
  </si>
  <si>
    <t>Belanja Sewa Gedung dan Bangunan</t>
  </si>
  <si>
    <t>Belanja Jasa Konsultasi</t>
  </si>
  <si>
    <t>Belanja Jasa Kanotr</t>
  </si>
  <si>
    <t>√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</si>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</sst>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i/>
      <sz val="8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693288979766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6" fillId="0" borderId="0"/>
  </cellStyleXfs>
  <cellXfs count="127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166" fontId="0" fillId="0" borderId="3" xfId="1" applyNumberFormat="1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166" fontId="2" fillId="2" borderId="3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6" fontId="0" fillId="0" borderId="0" xfId="1" applyNumberFormat="1" applyFont="1" applyAlignment="1">
      <alignment horizontal="right" vertical="center"/>
    </xf>
    <xf numFmtId="164" fontId="2" fillId="0" borderId="0" xfId="2" applyFont="1" applyAlignment="1">
      <alignment vertical="center"/>
    </xf>
    <xf numFmtId="0" fontId="0" fillId="0" borderId="5" xfId="0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6" fontId="2" fillId="0" borderId="1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4" fontId="0" fillId="0" borderId="0" xfId="2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 vertical="center"/>
    </xf>
    <xf numFmtId="166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8" fillId="0" borderId="0" xfId="3" applyFont="1" applyAlignment="1">
      <alignment wrapText="1"/>
    </xf>
    <xf numFmtId="166" fontId="0" fillId="0" borderId="0" xfId="1" applyNumberFormat="1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3" applyFont="1" applyAlignment="1">
      <alignment wrapText="1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Alignment="1">
      <alignment horizontal="right" vertical="center"/>
    </xf>
    <xf numFmtId="166" fontId="0" fillId="0" borderId="0" xfId="1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8" fillId="4" borderId="0" xfId="3" applyFont="1" applyFill="1" applyAlignment="1">
      <alignment vertical="center" wrapText="1"/>
    </xf>
    <xf numFmtId="0" fontId="0" fillId="4" borderId="0" xfId="0" applyFill="1" applyAlignment="1">
      <alignment vertical="center"/>
    </xf>
    <xf numFmtId="166" fontId="0" fillId="4" borderId="0" xfId="1" applyNumberFormat="1" applyFont="1" applyFill="1" applyAlignment="1">
      <alignment vertical="center"/>
    </xf>
    <xf numFmtId="166" fontId="0" fillId="4" borderId="0" xfId="1" applyNumberFormat="1" applyFont="1" applyFill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166" fontId="0" fillId="0" borderId="0" xfId="0" applyNumberFormat="1" applyAlignment="1">
      <alignment vertical="center" wrapText="1"/>
    </xf>
    <xf numFmtId="166" fontId="0" fillId="5" borderId="0" xfId="1" applyNumberFormat="1" applyFont="1" applyFill="1" applyAlignment="1">
      <alignment horizontal="righ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3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0" fontId="1" fillId="0" borderId="0" xfId="3" applyAlignment="1">
      <alignment wrapText="1"/>
    </xf>
    <xf numFmtId="0" fontId="3" fillId="0" borderId="0" xfId="3" applyFont="1" applyAlignment="1">
      <alignment vertical="center" wrapText="1"/>
    </xf>
    <xf numFmtId="0" fontId="13" fillId="0" borderId="0" xfId="3" applyFont="1" applyAlignment="1">
      <alignment vertical="center" wrapText="1"/>
    </xf>
    <xf numFmtId="165" fontId="0" fillId="0" borderId="0" xfId="0" applyNumberFormat="1" applyAlignment="1">
      <alignment vertical="center"/>
    </xf>
    <xf numFmtId="164" fontId="0" fillId="0" borderId="0" xfId="2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17" fillId="0" borderId="0" xfId="4" applyFont="1" applyAlignment="1">
      <alignment horizontal="left" vertical="center" wrapText="1"/>
    </xf>
    <xf numFmtId="166" fontId="18" fillId="0" borderId="0" xfId="1" applyNumberFormat="1" applyFont="1" applyAlignment="1">
      <alignment vertical="center"/>
    </xf>
    <xf numFmtId="0" fontId="5" fillId="0" borderId="0" xfId="4" applyFont="1" applyAlignment="1">
      <alignment horizontal="left" vertical="center" wrapText="1"/>
    </xf>
    <xf numFmtId="166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2" xfId="0" applyFont="1" applyBorder="1"/>
    <xf numFmtId="0" fontId="0" fillId="0" borderId="0" xfId="0" quotePrefix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19" fillId="4" borderId="0" xfId="2" applyFont="1" applyFill="1" applyAlignment="1">
      <alignment vertical="center"/>
    </xf>
    <xf numFmtId="0" fontId="9" fillId="0" borderId="11" xfId="0" applyFont="1" applyBorder="1"/>
    <xf numFmtId="164" fontId="12" fillId="0" borderId="0" xfId="0" applyNumberFormat="1" applyFont="1" applyAlignment="1">
      <alignment vertical="center"/>
    </xf>
    <xf numFmtId="166" fontId="0" fillId="0" borderId="0" xfId="0" applyNumberFormat="1"/>
    <xf numFmtId="164" fontId="0" fillId="0" borderId="0" xfId="2" applyFont="1"/>
    <xf numFmtId="164" fontId="0" fillId="0" borderId="0" xfId="0" applyNumberFormat="1"/>
    <xf numFmtId="166" fontId="0" fillId="5" borderId="0" xfId="1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9" fillId="0" borderId="0" xfId="0" applyFont="1"/>
    <xf numFmtId="164" fontId="2" fillId="0" borderId="0" xfId="0" applyNumberFormat="1" applyFont="1"/>
    <xf numFmtId="0" fontId="0" fillId="0" borderId="6" xfId="0" applyBorder="1" applyAlignment="1">
      <alignment horizontal="center" vertical="center"/>
    </xf>
    <xf numFmtId="0" fontId="0" fillId="6" borderId="0" xfId="0" applyFill="1"/>
    <xf numFmtId="164" fontId="0" fillId="6" borderId="0" xfId="2" applyFont="1" applyFill="1"/>
    <xf numFmtId="0" fontId="20" fillId="0" borderId="0" xfId="0" applyFont="1"/>
    <xf numFmtId="164" fontId="0" fillId="6" borderId="0" xfId="0" applyNumberFormat="1" applyFill="1"/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3" xfId="0" applyFont="1" applyBorder="1" applyAlignment="1">
      <alignment vertical="center" wrapText="1"/>
    </xf>
    <xf numFmtId="1" fontId="1" fillId="0" borderId="0" xfId="0" applyNumberFormat="1" applyFont="1" applyAlignment="1">
      <alignment horizontal="left" vertical="top"/>
    </xf>
    <xf numFmtId="1" fontId="1" fillId="0" borderId="0" xfId="0" quotePrefix="1" applyNumberFormat="1" applyFont="1" applyAlignment="1">
      <alignment vertical="center"/>
    </xf>
    <xf numFmtId="1" fontId="0" fillId="0" borderId="0" xfId="0" quotePrefix="1" applyNumberForma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top"/>
    </xf>
    <xf numFmtId="1" fontId="0" fillId="0" borderId="3" xfId="0" applyNumberFormat="1" applyBorder="1" applyAlignment="1">
      <alignment horizontal="center" vertical="top"/>
    </xf>
    <xf numFmtId="1" fontId="0" fillId="0" borderId="0" xfId="0" applyNumberFormat="1" applyAlignment="1">
      <alignment horizontal="left" vertical="center"/>
    </xf>
    <xf numFmtId="0" fontId="0" fillId="0" borderId="0" xfId="0" quotePrefix="1" applyAlignment="1">
      <alignment vertical="center"/>
    </xf>
    <xf numFmtId="1" fontId="0" fillId="0" borderId="0" xfId="0" quotePrefix="1" applyNumberFormat="1" applyAlignment="1">
      <alignment horizontal="center" vertical="center"/>
    </xf>
    <xf numFmtId="1" fontId="0" fillId="0" borderId="0" xfId="0" quotePrefix="1" applyNumberFormat="1" applyAlignment="1">
      <alignment vertical="top"/>
    </xf>
    <xf numFmtId="0" fontId="0" fillId="0" borderId="0" xfId="0" quotePrefix="1" applyAlignment="1">
      <alignment vertical="top"/>
    </xf>
    <xf numFmtId="0" fontId="1" fillId="0" borderId="0" xfId="0" quotePrefix="1" applyFont="1" applyAlignment="1">
      <alignment vertical="top"/>
    </xf>
    <xf numFmtId="1" fontId="0" fillId="0" borderId="0" xfId="0" quotePrefix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166" fontId="2" fillId="0" borderId="0" xfId="1" applyNumberFormat="1" applyFont="1" applyAlignment="1">
      <alignment vertical="center"/>
    </xf>
    <xf numFmtId="0" fontId="0" fillId="5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Comma" xfId="1" builtinId="3"/>
    <cellStyle name="Comma [0]" xfId="2" builtinId="6"/>
    <cellStyle name="Normal" xfId="0" builtinId="0"/>
    <cellStyle name="Normal 7" xfId="3" xr:uid="{00000000-0005-0000-0000-000003000000}"/>
    <cellStyle name="Normal_DKK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workbookViewId="0">
      <selection activeCell="D16" sqref="D16"/>
    </sheetView>
  </sheetViews>
  <sheetFormatPr defaultRowHeight="15" x14ac:dyDescent="0.25"/>
  <cols>
    <col min="2" max="2" width="27" customWidth="1"/>
    <col min="3" max="3" width="44.85546875" customWidth="1"/>
    <col min="4" max="4" width="26.42578125" customWidth="1"/>
  </cols>
  <sheetData>
    <row r="1" spans="1:4" x14ac:dyDescent="0.25">
      <c r="A1" s="109" t="s">
        <v>0</v>
      </c>
      <c r="B1" s="109" t="s">
        <v>1</v>
      </c>
      <c r="C1" s="109" t="s">
        <v>2</v>
      </c>
      <c r="D1" s="109" t="s">
        <v>3</v>
      </c>
    </row>
    <row r="2" spans="1:4" x14ac:dyDescent="0.25">
      <c r="A2" s="110"/>
      <c r="B2" s="110"/>
      <c r="C2" s="110"/>
      <c r="D2" s="110"/>
    </row>
    <row r="3" spans="1:4" x14ac:dyDescent="0.25">
      <c r="A3" s="1">
        <v>1</v>
      </c>
      <c r="B3" s="1">
        <v>2</v>
      </c>
      <c r="C3" s="1">
        <v>3</v>
      </c>
      <c r="D3" s="1">
        <v>4</v>
      </c>
    </row>
    <row r="4" spans="1:4" x14ac:dyDescent="0.25">
      <c r="A4" s="2">
        <v>1</v>
      </c>
      <c r="B4" s="3" t="s">
        <v>245</v>
      </c>
      <c r="C4" s="3" t="s">
        <v>4</v>
      </c>
      <c r="D4" s="4">
        <v>0</v>
      </c>
    </row>
    <row r="5" spans="1:4" x14ac:dyDescent="0.25">
      <c r="A5" s="2">
        <v>2</v>
      </c>
      <c r="B5" s="3" t="s">
        <v>5</v>
      </c>
      <c r="C5" s="3" t="s">
        <v>6</v>
      </c>
      <c r="D5" s="4">
        <v>0</v>
      </c>
    </row>
    <row r="6" spans="1:4" x14ac:dyDescent="0.25">
      <c r="A6" s="2">
        <v>4</v>
      </c>
      <c r="B6" s="3" t="s">
        <v>7</v>
      </c>
      <c r="C6" s="3" t="s">
        <v>8</v>
      </c>
      <c r="D6" s="4">
        <f>'RKA RPK PERMENU'!AA351</f>
        <v>203800000</v>
      </c>
    </row>
    <row r="7" spans="1:4" x14ac:dyDescent="0.25">
      <c r="A7" s="2">
        <v>5</v>
      </c>
      <c r="B7" s="3" t="s">
        <v>244</v>
      </c>
      <c r="C7" s="5" t="s">
        <v>277</v>
      </c>
      <c r="D7" s="4">
        <f>'RKA RPK PERMENU'!AA353</f>
        <v>28600000</v>
      </c>
    </row>
    <row r="8" spans="1:4" x14ac:dyDescent="0.25">
      <c r="A8" s="2">
        <v>6</v>
      </c>
      <c r="B8" s="88" t="s">
        <v>288</v>
      </c>
      <c r="C8" s="5" t="s">
        <v>289</v>
      </c>
      <c r="D8" s="4">
        <f>RAB!M16</f>
        <v>656000</v>
      </c>
    </row>
    <row r="9" spans="1:4" x14ac:dyDescent="0.25">
      <c r="A9" s="2">
        <v>7</v>
      </c>
      <c r="B9" s="87" t="s">
        <v>298</v>
      </c>
      <c r="C9" s="5" t="s">
        <v>297</v>
      </c>
      <c r="D9" s="4">
        <f>'RKA RPK PERMENU'!AA355</f>
        <v>2400000</v>
      </c>
    </row>
    <row r="10" spans="1:4" x14ac:dyDescent="0.25">
      <c r="A10" s="2">
        <v>8</v>
      </c>
      <c r="B10" s="87" t="s">
        <v>295</v>
      </c>
      <c r="C10" s="5" t="s">
        <v>246</v>
      </c>
      <c r="D10" s="4">
        <f>'RKA RPK PERMENU'!N160</f>
        <v>36000000</v>
      </c>
    </row>
    <row r="11" spans="1:4" x14ac:dyDescent="0.25">
      <c r="A11" s="2">
        <v>9</v>
      </c>
      <c r="B11" s="3" t="s">
        <v>9</v>
      </c>
      <c r="C11" s="3" t="s">
        <v>10</v>
      </c>
      <c r="D11" s="4">
        <f>'RKA RPK PERMENU'!AA356</f>
        <v>137837000</v>
      </c>
    </row>
    <row r="12" spans="1:4" x14ac:dyDescent="0.25">
      <c r="A12" s="2">
        <v>10</v>
      </c>
      <c r="B12" s="3" t="s">
        <v>11</v>
      </c>
      <c r="C12" s="3" t="s">
        <v>12</v>
      </c>
      <c r="D12" s="4">
        <f>'RKA RPK PERMENU'!AA357</f>
        <v>22320000</v>
      </c>
    </row>
    <row r="13" spans="1:4" x14ac:dyDescent="0.25">
      <c r="A13" s="2">
        <v>11</v>
      </c>
      <c r="B13" s="3" t="s">
        <v>13</v>
      </c>
      <c r="C13" s="3" t="s">
        <v>193</v>
      </c>
      <c r="D13" s="4">
        <f>'RKA RPK PERMENU'!AA358</f>
        <v>36933650</v>
      </c>
    </row>
    <row r="14" spans="1:4" x14ac:dyDescent="0.25">
      <c r="A14" s="111" t="s">
        <v>14</v>
      </c>
      <c r="B14" s="112"/>
      <c r="C14" s="113"/>
      <c r="D14" s="6">
        <f>SUM(D4:D13)</f>
        <v>468546650</v>
      </c>
    </row>
    <row r="15" spans="1:4" x14ac:dyDescent="0.25">
      <c r="A15" s="7"/>
      <c r="B15" s="7"/>
      <c r="C15" s="7"/>
      <c r="D15" s="8">
        <f>'RKA RPK PERMENU'!AA348</f>
        <v>468616316</v>
      </c>
    </row>
  </sheetData>
  <mergeCells count="5">
    <mergeCell ref="A1:A2"/>
    <mergeCell ref="B1:B2"/>
    <mergeCell ref="C1:C2"/>
    <mergeCell ref="D1:D2"/>
    <mergeCell ref="A14: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60"/>
  <sheetViews>
    <sheetView tabSelected="1" zoomScale="90" zoomScaleNormal="90" workbookViewId="0">
      <pane xSplit="2" ySplit="2" topLeftCell="J87" activePane="bottomRight" state="frozen"/>
      <selection pane="topRight" activeCell="C1" sqref="C1"/>
      <selection pane="bottomLeft" activeCell="A3" sqref="A3"/>
      <selection pane="bottomRight" activeCell="B304" sqref="B304"/>
    </sheetView>
  </sheetViews>
  <sheetFormatPr defaultRowHeight="15" x14ac:dyDescent="0.25"/>
  <cols>
    <col min="1" max="1" width="27" style="12" customWidth="1"/>
    <col min="2" max="2" width="57.42578125" customWidth="1"/>
    <col min="3" max="3" width="7.140625" customWidth="1"/>
    <col min="4" max="4" width="5.85546875" customWidth="1"/>
    <col min="5" max="5" width="4.42578125" customWidth="1"/>
    <col min="6" max="6" width="7.5703125" customWidth="1"/>
    <col min="7" max="7" width="3.28515625" customWidth="1"/>
    <col min="8" max="8" width="4.42578125" customWidth="1"/>
    <col min="9" max="10" width="5" customWidth="1"/>
    <col min="11" max="11" width="2.85546875" customWidth="1"/>
    <col min="12" max="12" width="12.42578125" customWidth="1"/>
    <col min="13" max="13" width="3.28515625" customWidth="1"/>
    <col min="14" max="14" width="15" customWidth="1"/>
    <col min="15" max="26" width="0" hidden="1" customWidth="1"/>
    <col min="27" max="27" width="13" customWidth="1"/>
    <col min="28" max="28" width="11.5703125" bestFit="1" customWidth="1"/>
    <col min="29" max="29" width="16.140625" customWidth="1"/>
    <col min="30" max="31" width="12.5703125" bestFit="1" customWidth="1"/>
    <col min="37" max="37" width="8" bestFit="1" customWidth="1"/>
    <col min="38" max="38" width="10.85546875" bestFit="1" customWidth="1"/>
    <col min="40" max="40" width="10.42578125" bestFit="1" customWidth="1"/>
  </cols>
  <sheetData>
    <row r="1" spans="1:41" ht="18.75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9"/>
      <c r="P1" s="9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7"/>
    </row>
    <row r="2" spans="1:41" ht="15.75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7"/>
      <c r="AC2" s="7"/>
    </row>
    <row r="3" spans="1:41" x14ac:dyDescent="0.25">
      <c r="B3" s="13"/>
      <c r="C3" s="7"/>
      <c r="D3" s="8"/>
      <c r="E3" s="7"/>
      <c r="F3" s="14"/>
      <c r="G3" s="7"/>
      <c r="H3" s="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41" x14ac:dyDescent="0.25">
      <c r="A4" s="117" t="s">
        <v>15</v>
      </c>
      <c r="B4" s="119" t="s">
        <v>16</v>
      </c>
      <c r="C4" s="121" t="s">
        <v>17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5" t="s">
        <v>18</v>
      </c>
    </row>
    <row r="5" spans="1:41" x14ac:dyDescent="0.25">
      <c r="A5" s="118"/>
      <c r="B5" s="120"/>
      <c r="C5" s="123" t="s">
        <v>19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6" t="s">
        <v>20</v>
      </c>
      <c r="O5" s="7"/>
      <c r="P5" s="7"/>
      <c r="Q5" s="17"/>
      <c r="R5" s="18"/>
      <c r="S5" s="19" t="s">
        <v>21</v>
      </c>
      <c r="T5" s="17"/>
      <c r="U5" s="17"/>
      <c r="V5" s="17"/>
      <c r="W5" s="17"/>
      <c r="X5" s="17"/>
      <c r="Y5" s="17"/>
      <c r="Z5" s="17"/>
      <c r="AA5" s="20" t="s">
        <v>22</v>
      </c>
      <c r="AB5" s="21"/>
      <c r="AC5" s="22"/>
      <c r="AD5" s="114" t="s">
        <v>292</v>
      </c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</row>
    <row r="6" spans="1:41" x14ac:dyDescent="0.25">
      <c r="A6" s="81"/>
      <c r="B6" s="23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8"/>
      <c r="O6" s="25" t="s">
        <v>23</v>
      </c>
      <c r="P6" s="25" t="s">
        <v>24</v>
      </c>
      <c r="Q6" s="25" t="s">
        <v>25</v>
      </c>
      <c r="R6" s="25" t="s">
        <v>26</v>
      </c>
      <c r="S6" s="25" t="s">
        <v>27</v>
      </c>
      <c r="T6" s="25" t="s">
        <v>28</v>
      </c>
      <c r="U6" s="25" t="s">
        <v>29</v>
      </c>
      <c r="V6" s="25" t="s">
        <v>30</v>
      </c>
      <c r="W6" s="25" t="s">
        <v>31</v>
      </c>
      <c r="X6" s="25" t="s">
        <v>32</v>
      </c>
      <c r="Y6" s="25" t="s">
        <v>33</v>
      </c>
      <c r="Z6" s="25" t="s">
        <v>34</v>
      </c>
      <c r="AA6" s="12"/>
      <c r="AB6" s="7"/>
      <c r="AC6" s="22"/>
      <c r="AD6" s="25" t="s">
        <v>23</v>
      </c>
      <c r="AE6" s="25" t="s">
        <v>24</v>
      </c>
      <c r="AF6" s="25" t="s">
        <v>25</v>
      </c>
      <c r="AG6" s="25" t="s">
        <v>26</v>
      </c>
      <c r="AH6" s="25" t="s">
        <v>27</v>
      </c>
      <c r="AI6" s="25" t="s">
        <v>28</v>
      </c>
      <c r="AJ6" s="25" t="s">
        <v>29</v>
      </c>
      <c r="AK6" s="25" t="s">
        <v>30</v>
      </c>
      <c r="AL6" s="25" t="s">
        <v>31</v>
      </c>
      <c r="AM6" s="25" t="s">
        <v>32</v>
      </c>
      <c r="AN6" s="25" t="s">
        <v>33</v>
      </c>
      <c r="AO6" s="25" t="s">
        <v>34</v>
      </c>
    </row>
    <row r="7" spans="1:41" x14ac:dyDescent="0.25">
      <c r="B7" s="13"/>
      <c r="C7" s="7"/>
      <c r="D7" s="8"/>
      <c r="E7" s="7"/>
      <c r="F7" s="14"/>
      <c r="G7" s="7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5">
        <v>24514202</v>
      </c>
      <c r="AB7" s="34"/>
      <c r="AC7" s="15">
        <v>468616316</v>
      </c>
      <c r="AD7" s="74"/>
      <c r="AE7" s="74"/>
    </row>
    <row r="8" spans="1:41" ht="18.75" x14ac:dyDescent="0.25">
      <c r="B8" s="9" t="s">
        <v>35</v>
      </c>
      <c r="C8" s="7"/>
      <c r="D8" s="8"/>
      <c r="E8" s="7"/>
      <c r="F8" s="14"/>
      <c r="G8" s="7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26">
        <f>SUM(N11:Z32)</f>
        <v>24514000</v>
      </c>
      <c r="AB8" s="34">
        <f>AA7-AA8</f>
        <v>202</v>
      </c>
      <c r="AC8" s="22"/>
      <c r="AD8" s="74"/>
      <c r="AE8" s="74"/>
    </row>
    <row r="9" spans="1:41" ht="15.75" x14ac:dyDescent="0.25">
      <c r="A9" s="12" t="s">
        <v>7</v>
      </c>
      <c r="B9" s="27" t="s">
        <v>36</v>
      </c>
      <c r="C9" s="7"/>
      <c r="D9" s="8"/>
      <c r="E9" s="7"/>
      <c r="F9" s="14"/>
      <c r="G9" s="7"/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26"/>
      <c r="AB9" s="7"/>
      <c r="AC9" s="22"/>
    </row>
    <row r="10" spans="1:41" ht="15.75" x14ac:dyDescent="0.25">
      <c r="B10" s="27" t="s">
        <v>37</v>
      </c>
      <c r="C10" s="7"/>
      <c r="D10" s="8"/>
      <c r="E10" s="7"/>
      <c r="F10" s="14"/>
      <c r="G10" s="7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26">
        <f>SUM(N11:N22)</f>
        <v>14300000</v>
      </c>
      <c r="AB10" s="7"/>
      <c r="AC10" s="22"/>
    </row>
    <row r="11" spans="1:41" x14ac:dyDescent="0.25">
      <c r="B11" s="13" t="s">
        <v>38</v>
      </c>
      <c r="C11" s="28">
        <v>10</v>
      </c>
      <c r="D11" s="28" t="s">
        <v>39</v>
      </c>
      <c r="E11" s="28">
        <v>1</v>
      </c>
      <c r="F11" s="28" t="s">
        <v>40</v>
      </c>
      <c r="G11" s="28">
        <v>1</v>
      </c>
      <c r="H11" s="28" t="s">
        <v>41</v>
      </c>
      <c r="I11" s="7">
        <v>7</v>
      </c>
      <c r="J11" s="8" t="s">
        <v>42</v>
      </c>
      <c r="K11" s="7" t="s">
        <v>43</v>
      </c>
      <c r="L11" s="14">
        <v>50000</v>
      </c>
      <c r="M11" s="7" t="s">
        <v>44</v>
      </c>
      <c r="N11" s="8">
        <f>C11*E11*G11*I11*L11</f>
        <v>3500000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2"/>
      <c r="AE11" s="83">
        <v>1</v>
      </c>
      <c r="AF11" s="82">
        <v>1</v>
      </c>
      <c r="AG11" s="82">
        <v>1</v>
      </c>
      <c r="AH11" s="82">
        <v>1</v>
      </c>
      <c r="AI11" s="82">
        <v>1</v>
      </c>
      <c r="AJ11" s="82">
        <v>1</v>
      </c>
      <c r="AK11" s="82"/>
    </row>
    <row r="12" spans="1:41" x14ac:dyDescent="0.25">
      <c r="B12" s="13" t="s">
        <v>45</v>
      </c>
      <c r="C12" s="28">
        <v>10</v>
      </c>
      <c r="D12" s="28" t="s">
        <v>46</v>
      </c>
      <c r="E12" s="28">
        <v>1</v>
      </c>
      <c r="F12" s="28" t="s">
        <v>40</v>
      </c>
      <c r="G12" s="28">
        <v>1</v>
      </c>
      <c r="H12" s="28" t="s">
        <v>41</v>
      </c>
      <c r="I12" s="7">
        <v>4</v>
      </c>
      <c r="J12" s="8" t="s">
        <v>42</v>
      </c>
      <c r="K12" s="7" t="s">
        <v>43</v>
      </c>
      <c r="L12" s="14">
        <v>50000</v>
      </c>
      <c r="M12" s="7" t="s">
        <v>44</v>
      </c>
      <c r="N12" s="8">
        <f>C12*E12*G12*I12*L12</f>
        <v>2000000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2"/>
      <c r="AE12" s="76"/>
      <c r="AF12" s="82"/>
      <c r="AG12" s="84"/>
      <c r="AH12" s="82"/>
      <c r="AJ12" s="82"/>
      <c r="AL12" s="82"/>
    </row>
    <row r="13" spans="1:41" x14ac:dyDescent="0.25">
      <c r="B13" s="1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2"/>
    </row>
    <row r="14" spans="1:41" x14ac:dyDescent="0.25">
      <c r="B14" s="13"/>
      <c r="C14" s="28"/>
      <c r="D14" s="28"/>
      <c r="E14" s="28"/>
      <c r="F14" s="28"/>
      <c r="G14" s="28"/>
      <c r="H14" s="28"/>
      <c r="I14" s="7"/>
      <c r="J14" s="8"/>
      <c r="K14" s="7"/>
      <c r="L14" s="14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2"/>
    </row>
    <row r="15" spans="1:41" ht="15.75" x14ac:dyDescent="0.25">
      <c r="B15" s="27" t="s">
        <v>47</v>
      </c>
      <c r="C15" s="28"/>
      <c r="D15" s="28"/>
      <c r="E15" s="28"/>
      <c r="F15" s="28"/>
      <c r="G15" s="28"/>
      <c r="H15" s="28"/>
      <c r="I15" s="7"/>
      <c r="J15" s="8"/>
      <c r="K15" s="7"/>
      <c r="L15" s="14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2"/>
      <c r="AE15" s="75"/>
    </row>
    <row r="16" spans="1:41" x14ac:dyDescent="0.25">
      <c r="B16" s="13" t="s">
        <v>48</v>
      </c>
      <c r="C16" s="28">
        <v>3</v>
      </c>
      <c r="D16" s="28" t="s">
        <v>46</v>
      </c>
      <c r="E16" s="28">
        <v>10</v>
      </c>
      <c r="F16" s="28" t="s">
        <v>49</v>
      </c>
      <c r="G16" s="28">
        <v>1</v>
      </c>
      <c r="H16" s="28" t="s">
        <v>41</v>
      </c>
      <c r="I16" s="7">
        <v>1</v>
      </c>
      <c r="J16" s="8" t="s">
        <v>42</v>
      </c>
      <c r="K16" s="7" t="s">
        <v>43</v>
      </c>
      <c r="L16" s="14">
        <v>50000</v>
      </c>
      <c r="M16" s="7" t="s">
        <v>44</v>
      </c>
      <c r="N16" s="8">
        <f t="shared" ref="N16:N20" si="0">C16*E16*G16*I16*L16</f>
        <v>1500000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2"/>
      <c r="AE16" s="85"/>
      <c r="AF16" s="82"/>
      <c r="AG16" s="82"/>
      <c r="AH16" s="82"/>
      <c r="AI16" s="82"/>
      <c r="AJ16" s="82"/>
      <c r="AK16" s="82"/>
      <c r="AL16" s="82"/>
      <c r="AM16" s="82"/>
      <c r="AN16" s="82"/>
    </row>
    <row r="17" spans="1:40" x14ac:dyDescent="0.25">
      <c r="B17" s="13" t="s">
        <v>50</v>
      </c>
      <c r="C17" s="28">
        <v>3</v>
      </c>
      <c r="D17" s="28" t="s">
        <v>46</v>
      </c>
      <c r="E17" s="28">
        <v>10</v>
      </c>
      <c r="F17" s="28" t="s">
        <v>49</v>
      </c>
      <c r="G17" s="28">
        <v>1</v>
      </c>
      <c r="H17" s="28" t="s">
        <v>41</v>
      </c>
      <c r="I17" s="7">
        <v>1</v>
      </c>
      <c r="J17" s="8" t="s">
        <v>42</v>
      </c>
      <c r="K17" s="7" t="s">
        <v>43</v>
      </c>
      <c r="L17" s="14">
        <v>50000</v>
      </c>
      <c r="M17" s="7" t="s">
        <v>44</v>
      </c>
      <c r="N17" s="8">
        <f t="shared" si="0"/>
        <v>1500000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2"/>
      <c r="AE17" s="85"/>
      <c r="AF17" s="82"/>
      <c r="AG17" s="82"/>
      <c r="AH17" s="82"/>
      <c r="AI17" s="82"/>
      <c r="AJ17" s="82"/>
      <c r="AK17" s="82"/>
      <c r="AL17" s="82"/>
      <c r="AM17" s="82"/>
      <c r="AN17" s="82"/>
    </row>
    <row r="18" spans="1:40" x14ac:dyDescent="0.25">
      <c r="B18" s="7" t="s">
        <v>293</v>
      </c>
      <c r="C18" s="28">
        <v>3</v>
      </c>
      <c r="D18" s="28" t="s">
        <v>46</v>
      </c>
      <c r="E18" s="28">
        <v>2</v>
      </c>
      <c r="F18" s="28" t="s">
        <v>40</v>
      </c>
      <c r="G18" s="28">
        <v>1</v>
      </c>
      <c r="H18" s="28" t="s">
        <v>41</v>
      </c>
      <c r="I18" s="7">
        <v>1</v>
      </c>
      <c r="J18" s="8" t="s">
        <v>42</v>
      </c>
      <c r="K18" s="7" t="s">
        <v>43</v>
      </c>
      <c r="L18" s="14">
        <v>50000</v>
      </c>
      <c r="M18" s="7" t="s">
        <v>44</v>
      </c>
      <c r="N18" s="8">
        <f t="shared" si="0"/>
        <v>300000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2"/>
    </row>
    <row r="19" spans="1:40" x14ac:dyDescent="0.25">
      <c r="B19" s="29" t="s">
        <v>51</v>
      </c>
      <c r="C19" s="28">
        <v>3</v>
      </c>
      <c r="D19" s="28" t="s">
        <v>46</v>
      </c>
      <c r="E19" s="28">
        <v>1</v>
      </c>
      <c r="F19" s="28" t="s">
        <v>40</v>
      </c>
      <c r="G19" s="28">
        <v>1</v>
      </c>
      <c r="H19" s="28" t="s">
        <v>41</v>
      </c>
      <c r="I19" s="7">
        <v>4</v>
      </c>
      <c r="J19" s="8" t="s">
        <v>42</v>
      </c>
      <c r="K19" s="7" t="s">
        <v>43</v>
      </c>
      <c r="L19" s="14">
        <v>50000</v>
      </c>
      <c r="M19" s="7" t="s">
        <v>44</v>
      </c>
      <c r="N19" s="26">
        <f t="shared" si="0"/>
        <v>600000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2"/>
    </row>
    <row r="20" spans="1:40" x14ac:dyDescent="0.25">
      <c r="B20" s="13" t="s">
        <v>52</v>
      </c>
      <c r="C20" s="28">
        <v>3</v>
      </c>
      <c r="D20" s="28" t="s">
        <v>46</v>
      </c>
      <c r="E20" s="28">
        <v>4</v>
      </c>
      <c r="F20" s="28" t="s">
        <v>53</v>
      </c>
      <c r="G20" s="28">
        <v>1</v>
      </c>
      <c r="H20" s="28" t="s">
        <v>41</v>
      </c>
      <c r="I20" s="7">
        <v>2</v>
      </c>
      <c r="J20" s="8" t="s">
        <v>42</v>
      </c>
      <c r="K20" s="7" t="s">
        <v>43</v>
      </c>
      <c r="L20" s="14">
        <v>50000</v>
      </c>
      <c r="M20" s="7" t="s">
        <v>44</v>
      </c>
      <c r="N20" s="26">
        <f t="shared" si="0"/>
        <v>1200000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2"/>
      <c r="AE20" s="82"/>
      <c r="AG20" s="82"/>
    </row>
    <row r="21" spans="1:40" x14ac:dyDescent="0.25">
      <c r="B21" s="7" t="s">
        <v>294</v>
      </c>
      <c r="C21" s="28">
        <v>4</v>
      </c>
      <c r="D21" s="28" t="s">
        <v>54</v>
      </c>
      <c r="E21" s="28">
        <v>2</v>
      </c>
      <c r="F21" s="28" t="s">
        <v>46</v>
      </c>
      <c r="G21" s="28">
        <v>1</v>
      </c>
      <c r="H21" s="28" t="s">
        <v>41</v>
      </c>
      <c r="I21" s="7">
        <v>1</v>
      </c>
      <c r="J21" s="8" t="s">
        <v>42</v>
      </c>
      <c r="K21" s="7" t="s">
        <v>43</v>
      </c>
      <c r="L21" s="14">
        <v>50000</v>
      </c>
      <c r="M21" s="7" t="s">
        <v>44</v>
      </c>
      <c r="N21" s="8">
        <f>C21*E21*G21*I21*L21</f>
        <v>400000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2"/>
    </row>
    <row r="22" spans="1:40" x14ac:dyDescent="0.25">
      <c r="B22" s="7" t="s">
        <v>55</v>
      </c>
      <c r="C22" s="28">
        <v>6</v>
      </c>
      <c r="D22" s="28" t="s">
        <v>46</v>
      </c>
      <c r="E22" s="28">
        <v>1</v>
      </c>
      <c r="F22" s="28" t="s">
        <v>40</v>
      </c>
      <c r="G22" s="28">
        <v>1</v>
      </c>
      <c r="H22" s="28" t="s">
        <v>41</v>
      </c>
      <c r="I22" s="7">
        <v>11</v>
      </c>
      <c r="J22" s="8" t="s">
        <v>42</v>
      </c>
      <c r="K22" s="7" t="s">
        <v>43</v>
      </c>
      <c r="L22" s="14">
        <v>50000</v>
      </c>
      <c r="M22" s="7" t="s">
        <v>44</v>
      </c>
      <c r="N22" s="8">
        <f>C22*E22*G22*I22*L22</f>
        <v>3300000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</row>
    <row r="23" spans="1:40" x14ac:dyDescent="0.25">
      <c r="B23" s="13"/>
      <c r="C23" s="28"/>
      <c r="D23" s="28"/>
      <c r="E23" s="28"/>
      <c r="F23" s="28"/>
      <c r="G23" s="28"/>
      <c r="H23" s="28"/>
      <c r="I23" s="7"/>
      <c r="J23" s="8"/>
      <c r="K23" s="7"/>
      <c r="L23" s="14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2"/>
    </row>
    <row r="24" spans="1:40" x14ac:dyDescent="0.25">
      <c r="B24" s="13"/>
      <c r="C24" s="28"/>
      <c r="D24" s="28"/>
      <c r="E24" s="28"/>
      <c r="F24" s="28"/>
      <c r="G24" s="28"/>
      <c r="H24" s="28"/>
      <c r="I24" s="7"/>
      <c r="J24" s="8"/>
      <c r="K24" s="7"/>
      <c r="L24" s="14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2"/>
    </row>
    <row r="25" spans="1:40" x14ac:dyDescent="0.25">
      <c r="B25" s="13"/>
      <c r="C25" s="28"/>
      <c r="D25" s="28"/>
      <c r="E25" s="28"/>
      <c r="F25" s="28"/>
      <c r="G25" s="28"/>
      <c r="H25" s="28"/>
      <c r="I25" s="7"/>
      <c r="J25" s="8"/>
      <c r="K25" s="7"/>
      <c r="L25" s="14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2"/>
    </row>
    <row r="26" spans="1:40" ht="15.75" x14ac:dyDescent="0.25">
      <c r="A26" s="2" t="s">
        <v>9</v>
      </c>
      <c r="B26" s="27" t="s">
        <v>56</v>
      </c>
      <c r="C26" s="28"/>
      <c r="D26" s="28"/>
      <c r="E26" s="28"/>
      <c r="F26" s="28"/>
      <c r="G26" s="28"/>
      <c r="H26" s="28"/>
      <c r="I26" s="7"/>
      <c r="J26" s="8"/>
      <c r="K26" s="7"/>
      <c r="L26" s="14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26">
        <f>SUM(N27:N29)</f>
        <v>10184000</v>
      </c>
      <c r="AB26" s="7"/>
      <c r="AC26" s="22"/>
    </row>
    <row r="27" spans="1:40" x14ac:dyDescent="0.25">
      <c r="B27" s="13" t="s">
        <v>38</v>
      </c>
      <c r="C27" s="7">
        <v>12</v>
      </c>
      <c r="D27" s="7" t="s">
        <v>57</v>
      </c>
      <c r="E27" s="7"/>
      <c r="F27" s="7"/>
      <c r="G27" s="30">
        <v>7</v>
      </c>
      <c r="H27" s="30" t="s">
        <v>42</v>
      </c>
      <c r="I27" s="7">
        <v>1</v>
      </c>
      <c r="J27" s="7" t="s">
        <v>41</v>
      </c>
      <c r="K27" s="7"/>
      <c r="L27" s="31">
        <v>67000</v>
      </c>
      <c r="M27" s="7" t="s">
        <v>44</v>
      </c>
      <c r="N27" s="26">
        <f t="shared" ref="N27:N29" si="1">C27*I27*L27*G27</f>
        <v>5628000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2"/>
      <c r="AE27" s="82"/>
      <c r="AF27" s="82"/>
      <c r="AG27" s="82"/>
      <c r="AH27" s="82"/>
      <c r="AI27" s="82"/>
      <c r="AJ27" s="82"/>
      <c r="AK27" s="82"/>
    </row>
    <row r="28" spans="1:40" ht="30" x14ac:dyDescent="0.25">
      <c r="B28" s="45" t="s">
        <v>58</v>
      </c>
      <c r="C28" s="7">
        <v>14</v>
      </c>
      <c r="D28" s="7" t="s">
        <v>57</v>
      </c>
      <c r="E28" s="7"/>
      <c r="F28" s="7"/>
      <c r="G28" s="30">
        <v>2</v>
      </c>
      <c r="H28" s="30" t="s">
        <v>42</v>
      </c>
      <c r="I28" s="7">
        <v>1</v>
      </c>
      <c r="J28" s="7" t="s">
        <v>41</v>
      </c>
      <c r="K28" s="7"/>
      <c r="L28" s="31">
        <v>67000</v>
      </c>
      <c r="M28" s="7" t="s">
        <v>44</v>
      </c>
      <c r="N28" s="26">
        <f t="shared" si="1"/>
        <v>1876000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2"/>
      <c r="AG28" s="82"/>
      <c r="AI28" s="82"/>
    </row>
    <row r="29" spans="1:40" x14ac:dyDescent="0.25">
      <c r="B29" s="13" t="s">
        <v>45</v>
      </c>
      <c r="C29" s="7">
        <v>10</v>
      </c>
      <c r="D29" s="7" t="s">
        <v>57</v>
      </c>
      <c r="E29" s="7"/>
      <c r="F29" s="7"/>
      <c r="G29" s="30">
        <v>4</v>
      </c>
      <c r="H29" s="30" t="s">
        <v>42</v>
      </c>
      <c r="I29" s="7">
        <v>1</v>
      </c>
      <c r="J29" s="7" t="s">
        <v>41</v>
      </c>
      <c r="K29" s="7"/>
      <c r="L29" s="31">
        <v>67000</v>
      </c>
      <c r="M29" s="7" t="s">
        <v>44</v>
      </c>
      <c r="N29" s="26">
        <f t="shared" si="1"/>
        <v>2680000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2"/>
      <c r="AF29" s="82"/>
      <c r="AH29" s="82"/>
    </row>
    <row r="30" spans="1:40" x14ac:dyDescent="0.25">
      <c r="B30" s="13"/>
      <c r="C30" s="7"/>
      <c r="D30" s="7"/>
      <c r="E30" s="7"/>
      <c r="F30" s="7"/>
      <c r="G30" s="30"/>
      <c r="H30" s="30"/>
      <c r="I30" s="7"/>
      <c r="J30" s="7"/>
      <c r="K30" s="7"/>
      <c r="L30" s="31"/>
      <c r="M30" s="7"/>
      <c r="N30" s="26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2"/>
    </row>
    <row r="31" spans="1:40" x14ac:dyDescent="0.25">
      <c r="B31" s="33" t="s">
        <v>59</v>
      </c>
      <c r="C31" s="7"/>
      <c r="D31" s="7"/>
      <c r="E31" s="7"/>
      <c r="F31" s="7"/>
      <c r="G31" s="30"/>
      <c r="H31" s="30"/>
      <c r="I31" s="7"/>
      <c r="J31" s="7"/>
      <c r="K31" s="7"/>
      <c r="L31" s="31"/>
      <c r="M31" s="7"/>
      <c r="N31" s="26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2"/>
    </row>
    <row r="32" spans="1:40" x14ac:dyDescent="0.25">
      <c r="B32" s="7" t="s">
        <v>252</v>
      </c>
      <c r="C32" s="7">
        <v>30</v>
      </c>
      <c r="D32" s="7" t="s">
        <v>248</v>
      </c>
      <c r="E32" s="7"/>
      <c r="F32" s="7"/>
      <c r="G32" s="30"/>
      <c r="H32" s="30"/>
      <c r="I32" s="7"/>
      <c r="J32" s="7"/>
      <c r="K32" s="7"/>
      <c r="L32" s="31">
        <v>1000</v>
      </c>
      <c r="M32" s="7" t="s">
        <v>44</v>
      </c>
      <c r="N32" s="26">
        <f>C32*L32</f>
        <v>30000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2"/>
    </row>
    <row r="33" spans="1:41" x14ac:dyDescent="0.25">
      <c r="B33" s="13"/>
      <c r="C33" s="7"/>
      <c r="D33" s="7"/>
      <c r="E33" s="7"/>
      <c r="F33" s="7"/>
      <c r="G33" s="30"/>
      <c r="H33" s="30"/>
      <c r="I33" s="7"/>
      <c r="J33" s="7"/>
      <c r="K33" s="7"/>
      <c r="L33" s="31"/>
      <c r="M33" s="7"/>
      <c r="N33" s="26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2"/>
    </row>
    <row r="34" spans="1:41" x14ac:dyDescent="0.25">
      <c r="B34" s="13"/>
      <c r="C34" s="7"/>
      <c r="D34" s="7"/>
      <c r="E34" s="7"/>
      <c r="F34" s="7"/>
      <c r="G34" s="30"/>
      <c r="H34" s="30"/>
      <c r="I34" s="7"/>
      <c r="J34" s="7"/>
      <c r="K34" s="7"/>
      <c r="L34" s="31"/>
      <c r="M34" s="7"/>
      <c r="N34" s="26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2"/>
    </row>
    <row r="35" spans="1:41" x14ac:dyDescent="0.25">
      <c r="B35" s="13"/>
      <c r="C35" s="28"/>
      <c r="D35" s="28"/>
      <c r="E35" s="28"/>
      <c r="F35" s="28"/>
      <c r="G35" s="28"/>
      <c r="H35" s="28"/>
      <c r="I35" s="7"/>
      <c r="J35" s="8"/>
      <c r="K35" s="7"/>
      <c r="L35" s="14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2"/>
    </row>
    <row r="36" spans="1:41" x14ac:dyDescent="0.25">
      <c r="B36" s="13"/>
      <c r="C36" s="28"/>
      <c r="D36" s="28"/>
      <c r="E36" s="28"/>
      <c r="F36" s="28"/>
      <c r="G36" s="28"/>
      <c r="H36" s="28"/>
      <c r="I36" s="7"/>
      <c r="J36" s="8"/>
      <c r="K36" s="7"/>
      <c r="L36" s="14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5">
        <v>28461538</v>
      </c>
      <c r="AB36" s="7"/>
      <c r="AC36" s="22"/>
    </row>
    <row r="37" spans="1:41" ht="18.75" x14ac:dyDescent="0.25">
      <c r="B37" s="9" t="s">
        <v>60</v>
      </c>
      <c r="C37" s="7"/>
      <c r="D37" s="8"/>
      <c r="E37" s="7"/>
      <c r="F37" s="14"/>
      <c r="G37" s="7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6">
        <f>SUM(N40:Z76)</f>
        <v>28461000</v>
      </c>
      <c r="AB37" s="34">
        <f>AA36-AA37</f>
        <v>538</v>
      </c>
      <c r="AC37" s="22"/>
    </row>
    <row r="38" spans="1:41" ht="15.75" x14ac:dyDescent="0.25">
      <c r="A38" s="12" t="s">
        <v>7</v>
      </c>
      <c r="B38" s="27" t="s">
        <v>36</v>
      </c>
      <c r="C38" s="7"/>
      <c r="D38" s="8"/>
      <c r="E38" s="7"/>
      <c r="F38" s="14"/>
      <c r="G38" s="7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2"/>
    </row>
    <row r="39" spans="1:41" ht="15.75" x14ac:dyDescent="0.25">
      <c r="B39" s="27" t="s">
        <v>61</v>
      </c>
      <c r="C39" s="7"/>
      <c r="D39" s="8"/>
      <c r="E39" s="7"/>
      <c r="F39" s="14"/>
      <c r="G39" s="7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6">
        <f>SUM(N40:N57)</f>
        <v>18100000</v>
      </c>
      <c r="AB39" s="7"/>
      <c r="AC39" s="22"/>
    </row>
    <row r="40" spans="1:41" x14ac:dyDescent="0.25">
      <c r="B40" s="13" t="s">
        <v>62</v>
      </c>
      <c r="C40" s="28">
        <v>22</v>
      </c>
      <c r="D40" s="28" t="s">
        <v>63</v>
      </c>
      <c r="E40" s="28">
        <v>1</v>
      </c>
      <c r="F40" s="28" t="s">
        <v>40</v>
      </c>
      <c r="G40" s="28">
        <v>1</v>
      </c>
      <c r="H40" s="28" t="s">
        <v>41</v>
      </c>
      <c r="I40" s="7">
        <v>1</v>
      </c>
      <c r="J40" s="8" t="s">
        <v>42</v>
      </c>
      <c r="K40" s="7" t="s">
        <v>43</v>
      </c>
      <c r="L40" s="14">
        <v>50000</v>
      </c>
      <c r="M40" s="7" t="s">
        <v>44</v>
      </c>
      <c r="N40" s="8">
        <f>C40*E40*G40*I40*L40</f>
        <v>1100000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22"/>
      <c r="AN40" s="108"/>
    </row>
    <row r="41" spans="1:41" x14ac:dyDescent="0.25">
      <c r="B41" s="13" t="s">
        <v>64</v>
      </c>
      <c r="C41" s="28">
        <v>44</v>
      </c>
      <c r="D41" s="28" t="s">
        <v>63</v>
      </c>
      <c r="E41" s="28">
        <v>1</v>
      </c>
      <c r="F41" s="28" t="s">
        <v>40</v>
      </c>
      <c r="G41" s="28">
        <v>1</v>
      </c>
      <c r="H41" s="28" t="s">
        <v>41</v>
      </c>
      <c r="I41" s="7">
        <v>1</v>
      </c>
      <c r="J41" s="8" t="s">
        <v>42</v>
      </c>
      <c r="K41" s="7" t="s">
        <v>43</v>
      </c>
      <c r="L41" s="14">
        <v>50000</v>
      </c>
      <c r="M41" s="7" t="s">
        <v>44</v>
      </c>
      <c r="N41" s="8">
        <f t="shared" ref="N41:N57" si="2">C41*E41*G41*I41*L41</f>
        <v>2200000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22"/>
      <c r="AN41" s="108"/>
      <c r="AO41" s="108"/>
    </row>
    <row r="42" spans="1:41" x14ac:dyDescent="0.25">
      <c r="B42" s="13" t="s">
        <v>65</v>
      </c>
      <c r="C42" s="28">
        <v>22</v>
      </c>
      <c r="D42" s="28" t="s">
        <v>63</v>
      </c>
      <c r="E42" s="28">
        <v>1</v>
      </c>
      <c r="F42" s="28" t="s">
        <v>40</v>
      </c>
      <c r="G42" s="28">
        <v>1</v>
      </c>
      <c r="H42" s="28" t="s">
        <v>41</v>
      </c>
      <c r="I42" s="7">
        <v>1</v>
      </c>
      <c r="J42" s="8" t="s">
        <v>42</v>
      </c>
      <c r="K42" s="7" t="s">
        <v>43</v>
      </c>
      <c r="L42" s="14">
        <v>50000</v>
      </c>
      <c r="M42" s="7" t="s">
        <v>44</v>
      </c>
      <c r="N42" s="8">
        <f t="shared" si="2"/>
        <v>1100000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2"/>
      <c r="AO42" s="108"/>
    </row>
    <row r="43" spans="1:41" ht="30" x14ac:dyDescent="0.25">
      <c r="B43" s="32" t="s">
        <v>66</v>
      </c>
      <c r="C43" s="28">
        <v>22</v>
      </c>
      <c r="D43" s="28" t="s">
        <v>46</v>
      </c>
      <c r="E43" s="28">
        <v>1</v>
      </c>
      <c r="F43" s="28" t="s">
        <v>40</v>
      </c>
      <c r="G43" s="28">
        <v>1</v>
      </c>
      <c r="H43" s="28" t="s">
        <v>41</v>
      </c>
      <c r="I43" s="7">
        <v>1</v>
      </c>
      <c r="J43" s="8" t="s">
        <v>42</v>
      </c>
      <c r="K43" s="7" t="s">
        <v>43</v>
      </c>
      <c r="L43" s="14">
        <v>50000</v>
      </c>
      <c r="M43" s="7" t="s">
        <v>44</v>
      </c>
      <c r="N43" s="8">
        <f t="shared" si="2"/>
        <v>1100000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22"/>
      <c r="AF43" s="108"/>
    </row>
    <row r="44" spans="1:41" x14ac:dyDescent="0.25">
      <c r="B44" s="7" t="s">
        <v>67</v>
      </c>
      <c r="C44" s="28">
        <v>22</v>
      </c>
      <c r="D44" s="28" t="s">
        <v>63</v>
      </c>
      <c r="E44" s="28">
        <v>1</v>
      </c>
      <c r="F44" s="28" t="s">
        <v>40</v>
      </c>
      <c r="G44" s="28">
        <v>1</v>
      </c>
      <c r="H44" s="28" t="s">
        <v>41</v>
      </c>
      <c r="I44" s="7">
        <v>2</v>
      </c>
      <c r="J44" s="8" t="s">
        <v>42</v>
      </c>
      <c r="K44" s="7" t="s">
        <v>43</v>
      </c>
      <c r="L44" s="14">
        <v>50000</v>
      </c>
      <c r="M44" s="7" t="s">
        <v>44</v>
      </c>
      <c r="N44" s="8">
        <f t="shared" si="2"/>
        <v>2200000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2"/>
      <c r="AD44" s="108"/>
      <c r="AJ44" s="108"/>
    </row>
    <row r="45" spans="1:41" x14ac:dyDescent="0.25">
      <c r="B45" s="13" t="s">
        <v>68</v>
      </c>
      <c r="C45" s="28">
        <v>44</v>
      </c>
      <c r="D45" s="28" t="s">
        <v>63</v>
      </c>
      <c r="E45" s="28">
        <v>1</v>
      </c>
      <c r="F45" s="28" t="s">
        <v>40</v>
      </c>
      <c r="G45" s="28">
        <v>2</v>
      </c>
      <c r="H45" s="28" t="s">
        <v>41</v>
      </c>
      <c r="I45" s="7">
        <v>1</v>
      </c>
      <c r="J45" s="8" t="s">
        <v>42</v>
      </c>
      <c r="K45" s="7" t="s">
        <v>43</v>
      </c>
      <c r="L45" s="14">
        <v>50000</v>
      </c>
      <c r="M45" s="7" t="s">
        <v>44</v>
      </c>
      <c r="N45" s="8">
        <f t="shared" si="2"/>
        <v>4400000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22"/>
      <c r="AE45" s="108"/>
      <c r="AK45" s="108"/>
    </row>
    <row r="46" spans="1:41" x14ac:dyDescent="0.25">
      <c r="B46" s="13" t="s">
        <v>69</v>
      </c>
      <c r="C46" s="28">
        <v>22</v>
      </c>
      <c r="D46" s="28" t="s">
        <v>63</v>
      </c>
      <c r="E46" s="28">
        <v>1</v>
      </c>
      <c r="F46" s="28" t="s">
        <v>40</v>
      </c>
      <c r="G46" s="28">
        <v>1</v>
      </c>
      <c r="H46" s="28" t="s">
        <v>41</v>
      </c>
      <c r="I46" s="7">
        <v>1</v>
      </c>
      <c r="J46" s="8" t="s">
        <v>42</v>
      </c>
      <c r="K46" s="7" t="s">
        <v>43</v>
      </c>
      <c r="L46" s="14">
        <v>50000</v>
      </c>
      <c r="M46" s="7" t="s">
        <v>44</v>
      </c>
      <c r="N46" s="8">
        <f t="shared" si="2"/>
        <v>1100000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2"/>
      <c r="AL46" s="108"/>
    </row>
    <row r="47" spans="1:41" x14ac:dyDescent="0.25">
      <c r="B47" s="13"/>
      <c r="C47" s="28"/>
      <c r="D47" s="28"/>
      <c r="E47" s="28"/>
      <c r="F47" s="28"/>
      <c r="G47" s="28"/>
      <c r="H47" s="28"/>
      <c r="I47" s="7"/>
      <c r="J47" s="8"/>
      <c r="K47" s="7"/>
      <c r="L47" s="14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22"/>
    </row>
    <row r="48" spans="1:41" x14ac:dyDescent="0.25">
      <c r="B48" s="13"/>
      <c r="C48" s="28"/>
      <c r="D48" s="28"/>
      <c r="E48" s="28"/>
      <c r="F48" s="28"/>
      <c r="G48" s="28"/>
      <c r="H48" s="28"/>
      <c r="I48" s="7"/>
      <c r="J48" s="8"/>
      <c r="K48" s="7"/>
      <c r="L48" s="14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2"/>
    </row>
    <row r="49" spans="1:41" x14ac:dyDescent="0.25">
      <c r="B49" s="13"/>
      <c r="C49" s="28"/>
      <c r="D49" s="28"/>
      <c r="E49" s="28"/>
      <c r="F49" s="28"/>
      <c r="G49" s="28"/>
      <c r="H49" s="28"/>
      <c r="I49" s="7"/>
      <c r="J49" s="8"/>
      <c r="K49" s="7"/>
      <c r="L49" s="14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2"/>
    </row>
    <row r="50" spans="1:41" ht="15.75" x14ac:dyDescent="0.25">
      <c r="B50" s="27" t="s">
        <v>70</v>
      </c>
      <c r="C50" s="28"/>
      <c r="D50" s="28"/>
      <c r="E50" s="28"/>
      <c r="F50" s="28"/>
      <c r="G50" s="28"/>
      <c r="H50" s="28"/>
      <c r="I50" s="7"/>
      <c r="J50" s="8"/>
      <c r="K50" s="7"/>
      <c r="L50" s="14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22"/>
    </row>
    <row r="51" spans="1:41" x14ac:dyDescent="0.25">
      <c r="B51" s="13" t="s">
        <v>71</v>
      </c>
      <c r="C51" s="28">
        <v>0</v>
      </c>
      <c r="D51" s="28" t="s">
        <v>46</v>
      </c>
      <c r="E51" s="28">
        <v>22</v>
      </c>
      <c r="F51" s="28" t="s">
        <v>72</v>
      </c>
      <c r="G51" s="28">
        <v>1</v>
      </c>
      <c r="H51" s="28" t="s">
        <v>41</v>
      </c>
      <c r="I51" s="7">
        <v>2</v>
      </c>
      <c r="J51" s="8" t="s">
        <v>42</v>
      </c>
      <c r="K51" s="7" t="s">
        <v>43</v>
      </c>
      <c r="L51" s="14">
        <v>50000</v>
      </c>
      <c r="M51" s="7" t="s">
        <v>44</v>
      </c>
      <c r="N51" s="8">
        <f t="shared" si="2"/>
        <v>0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2"/>
    </row>
    <row r="52" spans="1:41" x14ac:dyDescent="0.25">
      <c r="B52" s="13" t="s">
        <v>73</v>
      </c>
      <c r="C52" s="28">
        <v>1</v>
      </c>
      <c r="D52" s="28" t="s">
        <v>46</v>
      </c>
      <c r="E52" s="28">
        <v>22</v>
      </c>
      <c r="F52" s="28" t="s">
        <v>72</v>
      </c>
      <c r="G52" s="28">
        <v>1</v>
      </c>
      <c r="H52" s="28" t="s">
        <v>41</v>
      </c>
      <c r="I52" s="7">
        <v>1</v>
      </c>
      <c r="J52" s="8" t="s">
        <v>42</v>
      </c>
      <c r="K52" s="7" t="s">
        <v>43</v>
      </c>
      <c r="L52" s="14">
        <v>50000</v>
      </c>
      <c r="M52" s="7" t="s">
        <v>44</v>
      </c>
      <c r="N52" s="8">
        <f t="shared" si="2"/>
        <v>1100000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2"/>
      <c r="AM52" s="108"/>
    </row>
    <row r="53" spans="1:41" ht="30" x14ac:dyDescent="0.25">
      <c r="B53" s="32" t="s">
        <v>74</v>
      </c>
      <c r="C53" s="28">
        <v>1</v>
      </c>
      <c r="D53" s="28" t="s">
        <v>46</v>
      </c>
      <c r="E53" s="28">
        <v>22</v>
      </c>
      <c r="F53" s="28" t="s">
        <v>72</v>
      </c>
      <c r="G53" s="28">
        <v>1</v>
      </c>
      <c r="H53" s="28" t="s">
        <v>41</v>
      </c>
      <c r="I53" s="7">
        <v>1</v>
      </c>
      <c r="J53" s="8" t="s">
        <v>42</v>
      </c>
      <c r="K53" s="7" t="s">
        <v>43</v>
      </c>
      <c r="L53" s="14">
        <v>50000</v>
      </c>
      <c r="M53" s="7" t="s">
        <v>44</v>
      </c>
      <c r="N53" s="8">
        <f t="shared" si="2"/>
        <v>1100000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2"/>
      <c r="AL53" s="108"/>
    </row>
    <row r="54" spans="1:41" x14ac:dyDescent="0.25">
      <c r="B54" s="13" t="s">
        <v>75</v>
      </c>
      <c r="C54" s="28">
        <v>0</v>
      </c>
      <c r="D54" s="28" t="s">
        <v>46</v>
      </c>
      <c r="E54" s="28">
        <v>22</v>
      </c>
      <c r="F54" s="28" t="s">
        <v>72</v>
      </c>
      <c r="G54" s="28">
        <v>1</v>
      </c>
      <c r="H54" s="28" t="s">
        <v>41</v>
      </c>
      <c r="I54" s="7">
        <v>1</v>
      </c>
      <c r="J54" s="8" t="s">
        <v>42</v>
      </c>
      <c r="K54" s="7" t="s">
        <v>43</v>
      </c>
      <c r="L54" s="14">
        <v>50000</v>
      </c>
      <c r="M54" s="7" t="s">
        <v>44</v>
      </c>
      <c r="N54" s="8">
        <v>0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2"/>
    </row>
    <row r="55" spans="1:41" x14ac:dyDescent="0.25">
      <c r="B55" s="13" t="s">
        <v>76</v>
      </c>
      <c r="C55" s="28">
        <v>0</v>
      </c>
      <c r="D55" s="28" t="s">
        <v>46</v>
      </c>
      <c r="E55" s="28">
        <v>1</v>
      </c>
      <c r="F55" s="28" t="s">
        <v>77</v>
      </c>
      <c r="G55" s="28">
        <v>2</v>
      </c>
      <c r="H55" s="28" t="s">
        <v>41</v>
      </c>
      <c r="I55" s="7">
        <v>1</v>
      </c>
      <c r="J55" s="8" t="s">
        <v>42</v>
      </c>
      <c r="K55" s="7" t="s">
        <v>43</v>
      </c>
      <c r="L55" s="14">
        <v>50000</v>
      </c>
      <c r="M55" s="7" t="s">
        <v>44</v>
      </c>
      <c r="N55" s="8">
        <v>0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2"/>
    </row>
    <row r="56" spans="1:41" x14ac:dyDescent="0.25">
      <c r="B56" s="13" t="s">
        <v>78</v>
      </c>
      <c r="C56" s="28">
        <v>2</v>
      </c>
      <c r="D56" s="28" t="s">
        <v>46</v>
      </c>
      <c r="E56" s="28">
        <v>22</v>
      </c>
      <c r="F56" s="28" t="s">
        <v>72</v>
      </c>
      <c r="G56" s="28">
        <v>1</v>
      </c>
      <c r="H56" s="28" t="s">
        <v>41</v>
      </c>
      <c r="I56" s="7">
        <v>1</v>
      </c>
      <c r="J56" s="8" t="s">
        <v>42</v>
      </c>
      <c r="K56" s="7" t="s">
        <v>43</v>
      </c>
      <c r="L56" s="14">
        <v>50000</v>
      </c>
      <c r="M56" s="7" t="s">
        <v>44</v>
      </c>
      <c r="N56" s="8">
        <f t="shared" si="2"/>
        <v>2200000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2"/>
      <c r="AG56" s="108"/>
      <c r="AN56" s="108"/>
    </row>
    <row r="57" spans="1:41" ht="30" x14ac:dyDescent="0.25">
      <c r="B57" s="32" t="s">
        <v>79</v>
      </c>
      <c r="C57" s="28">
        <v>2</v>
      </c>
      <c r="D57" s="28" t="s">
        <v>46</v>
      </c>
      <c r="E57" s="28">
        <v>5</v>
      </c>
      <c r="F57" s="28" t="s">
        <v>80</v>
      </c>
      <c r="G57" s="28">
        <v>1</v>
      </c>
      <c r="H57" s="28" t="s">
        <v>41</v>
      </c>
      <c r="I57" s="7">
        <v>1</v>
      </c>
      <c r="J57" s="8" t="s">
        <v>42</v>
      </c>
      <c r="K57" s="7" t="s">
        <v>43</v>
      </c>
      <c r="L57" s="14">
        <v>50000</v>
      </c>
      <c r="M57" s="7" t="s">
        <v>44</v>
      </c>
      <c r="N57" s="8">
        <f t="shared" si="2"/>
        <v>500000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2"/>
      <c r="AH57" s="108"/>
    </row>
    <row r="58" spans="1:41" ht="30" x14ac:dyDescent="0.25">
      <c r="B58" s="32" t="s">
        <v>81</v>
      </c>
      <c r="C58" s="28">
        <v>0</v>
      </c>
      <c r="D58" s="28" t="s">
        <v>46</v>
      </c>
      <c r="E58" s="28">
        <v>5</v>
      </c>
      <c r="F58" s="28" t="s">
        <v>80</v>
      </c>
      <c r="G58" s="28">
        <v>1</v>
      </c>
      <c r="H58" s="28" t="s">
        <v>41</v>
      </c>
      <c r="I58" s="7">
        <v>1</v>
      </c>
      <c r="J58" s="8" t="s">
        <v>42</v>
      </c>
      <c r="K58" s="7" t="s">
        <v>43</v>
      </c>
      <c r="L58" s="14">
        <v>50000</v>
      </c>
      <c r="M58" s="7" t="s">
        <v>44</v>
      </c>
      <c r="N58" s="8">
        <v>0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22"/>
    </row>
    <row r="59" spans="1:41" x14ac:dyDescent="0.25">
      <c r="B59" s="13"/>
      <c r="C59" s="28"/>
      <c r="D59" s="28"/>
      <c r="E59" s="28"/>
      <c r="F59" s="28"/>
      <c r="G59" s="28"/>
      <c r="H59" s="28"/>
      <c r="I59" s="7"/>
      <c r="J59" s="8"/>
      <c r="K59" s="7"/>
      <c r="L59" s="14"/>
      <c r="M59" s="7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2"/>
    </row>
    <row r="60" spans="1:41" x14ac:dyDescent="0.25">
      <c r="B60" s="13"/>
      <c r="C60" s="28"/>
      <c r="D60" s="28"/>
      <c r="E60" s="28"/>
      <c r="F60" s="28"/>
      <c r="G60" s="28"/>
      <c r="H60" s="28"/>
      <c r="I60" s="7"/>
      <c r="J60" s="8"/>
      <c r="K60" s="7"/>
      <c r="L60" s="14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2"/>
    </row>
    <row r="61" spans="1:41" ht="15.75" x14ac:dyDescent="0.25">
      <c r="A61" s="2" t="s">
        <v>9</v>
      </c>
      <c r="B61" s="27" t="s">
        <v>56</v>
      </c>
      <c r="C61" s="7"/>
      <c r="D61" s="8"/>
      <c r="E61" s="7"/>
      <c r="F61" s="14"/>
      <c r="G61" s="7"/>
      <c r="H61" s="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26">
        <f>SUM(N62:N67)</f>
        <v>10318000</v>
      </c>
      <c r="AB61" s="7"/>
      <c r="AC61" s="22"/>
    </row>
    <row r="62" spans="1:41" x14ac:dyDescent="0.25">
      <c r="B62" s="13" t="s">
        <v>62</v>
      </c>
      <c r="C62" s="7">
        <v>24</v>
      </c>
      <c r="D62" s="7" t="s">
        <v>57</v>
      </c>
      <c r="E62" s="7"/>
      <c r="F62" s="7"/>
      <c r="G62" s="30">
        <v>1</v>
      </c>
      <c r="H62" s="30" t="s">
        <v>42</v>
      </c>
      <c r="I62" s="7">
        <v>1</v>
      </c>
      <c r="J62" s="7" t="s">
        <v>41</v>
      </c>
      <c r="K62" s="7"/>
      <c r="L62" s="31">
        <v>67000</v>
      </c>
      <c r="M62" s="7" t="s">
        <v>44</v>
      </c>
      <c r="N62" s="26">
        <f t="shared" ref="N62:N67" si="3">C62*I62*L62*G62</f>
        <v>1608000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2"/>
      <c r="AN62" s="108"/>
    </row>
    <row r="63" spans="1:41" x14ac:dyDescent="0.25">
      <c r="B63" s="13" t="s">
        <v>65</v>
      </c>
      <c r="C63" s="7">
        <v>25</v>
      </c>
      <c r="D63" s="7" t="s">
        <v>57</v>
      </c>
      <c r="E63" s="7"/>
      <c r="F63" s="7"/>
      <c r="G63" s="30">
        <v>1</v>
      </c>
      <c r="H63" s="30" t="s">
        <v>42</v>
      </c>
      <c r="I63" s="7">
        <v>1</v>
      </c>
      <c r="J63" s="7" t="s">
        <v>41</v>
      </c>
      <c r="K63" s="7"/>
      <c r="L63" s="31">
        <v>67000</v>
      </c>
      <c r="M63" s="7" t="s">
        <v>44</v>
      </c>
      <c r="N63" s="26">
        <f t="shared" si="3"/>
        <v>1675000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2"/>
      <c r="AO63" s="108"/>
    </row>
    <row r="64" spans="1:41" x14ac:dyDescent="0.25">
      <c r="B64" s="13" t="s">
        <v>66</v>
      </c>
      <c r="C64" s="7">
        <v>25</v>
      </c>
      <c r="D64" s="7" t="s">
        <v>57</v>
      </c>
      <c r="E64" s="7"/>
      <c r="F64" s="7"/>
      <c r="G64" s="30">
        <v>1</v>
      </c>
      <c r="H64" s="30" t="s">
        <v>42</v>
      </c>
      <c r="I64" s="7">
        <v>1</v>
      </c>
      <c r="J64" s="7" t="s">
        <v>41</v>
      </c>
      <c r="K64" s="7"/>
      <c r="L64" s="31">
        <v>67000</v>
      </c>
      <c r="M64" s="7" t="s">
        <v>44</v>
      </c>
      <c r="N64" s="26">
        <f t="shared" si="3"/>
        <v>1675000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22"/>
      <c r="AF64" s="108"/>
    </row>
    <row r="65" spans="2:36" x14ac:dyDescent="0.25">
      <c r="B65" s="7" t="s">
        <v>67</v>
      </c>
      <c r="C65" s="7">
        <v>25</v>
      </c>
      <c r="D65" s="7" t="s">
        <v>57</v>
      </c>
      <c r="E65" s="7"/>
      <c r="F65" s="7"/>
      <c r="G65" s="30">
        <v>2</v>
      </c>
      <c r="H65" s="30" t="s">
        <v>42</v>
      </c>
      <c r="I65" s="7">
        <v>1</v>
      </c>
      <c r="J65" s="7" t="s">
        <v>41</v>
      </c>
      <c r="K65" s="7"/>
      <c r="L65" s="31">
        <v>67000</v>
      </c>
      <c r="M65" s="7" t="s">
        <v>44</v>
      </c>
      <c r="N65" s="26">
        <f t="shared" si="3"/>
        <v>3350000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22"/>
      <c r="AD65" s="108"/>
      <c r="AJ65" s="108"/>
    </row>
    <row r="66" spans="2:36" x14ac:dyDescent="0.25">
      <c r="B66" s="13" t="s">
        <v>69</v>
      </c>
      <c r="C66" s="7">
        <v>0</v>
      </c>
      <c r="D66" s="7" t="s">
        <v>57</v>
      </c>
      <c r="E66" s="7"/>
      <c r="F66" s="7"/>
      <c r="G66" s="30">
        <v>1</v>
      </c>
      <c r="H66" s="30" t="s">
        <v>42</v>
      </c>
      <c r="I66" s="7">
        <v>1</v>
      </c>
      <c r="J66" s="7" t="s">
        <v>41</v>
      </c>
      <c r="K66" s="7"/>
      <c r="L66" s="31">
        <v>67000</v>
      </c>
      <c r="M66" s="7" t="s">
        <v>44</v>
      </c>
      <c r="N66" s="26">
        <v>0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22"/>
    </row>
    <row r="67" spans="2:36" x14ac:dyDescent="0.25">
      <c r="B67" s="13" t="s">
        <v>82</v>
      </c>
      <c r="C67" s="7">
        <v>15</v>
      </c>
      <c r="D67" s="7" t="s">
        <v>57</v>
      </c>
      <c r="E67" s="7"/>
      <c r="F67" s="7"/>
      <c r="G67" s="30">
        <v>2</v>
      </c>
      <c r="H67" s="30" t="s">
        <v>42</v>
      </c>
      <c r="I67" s="7">
        <v>1</v>
      </c>
      <c r="J67" s="7" t="s">
        <v>41</v>
      </c>
      <c r="K67" s="7"/>
      <c r="L67" s="31">
        <v>67000</v>
      </c>
      <c r="M67" s="7" t="s">
        <v>44</v>
      </c>
      <c r="N67" s="26">
        <f t="shared" si="3"/>
        <v>2010000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22"/>
    </row>
    <row r="68" spans="2:36" x14ac:dyDescent="0.25">
      <c r="B68" s="3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22"/>
    </row>
    <row r="69" spans="2:36" x14ac:dyDescent="0.25">
      <c r="B69" s="13"/>
      <c r="C69" s="28"/>
      <c r="D69" s="28"/>
      <c r="E69" s="28"/>
      <c r="F69" s="28"/>
      <c r="G69" s="28"/>
      <c r="H69" s="28"/>
      <c r="I69" s="7"/>
      <c r="J69" s="8"/>
      <c r="K69" s="7"/>
      <c r="L69" s="14"/>
      <c r="M69" s="7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22"/>
    </row>
    <row r="70" spans="2:36" x14ac:dyDescent="0.25">
      <c r="B70" s="33" t="s">
        <v>83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22"/>
    </row>
    <row r="71" spans="2:36" ht="30" x14ac:dyDescent="0.25">
      <c r="B71" s="32" t="s">
        <v>84</v>
      </c>
      <c r="C71" s="35">
        <v>0</v>
      </c>
      <c r="D71" s="35" t="s">
        <v>85</v>
      </c>
      <c r="E71" s="35">
        <v>5</v>
      </c>
      <c r="F71" s="35" t="s">
        <v>80</v>
      </c>
      <c r="G71" s="35">
        <v>3</v>
      </c>
      <c r="H71" s="35" t="s">
        <v>86</v>
      </c>
      <c r="I71" s="13">
        <v>1</v>
      </c>
      <c r="J71" s="36" t="s">
        <v>42</v>
      </c>
      <c r="K71" s="13" t="s">
        <v>43</v>
      </c>
      <c r="L71" s="37">
        <v>300000</v>
      </c>
      <c r="M71" s="7" t="s">
        <v>44</v>
      </c>
      <c r="N71" s="26">
        <f>C71*E71*G71*L71</f>
        <v>0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22"/>
    </row>
    <row r="72" spans="2:36" x14ac:dyDescent="0.25">
      <c r="B72" s="32" t="s">
        <v>87</v>
      </c>
      <c r="C72" s="35">
        <v>0</v>
      </c>
      <c r="D72" s="35" t="s">
        <v>85</v>
      </c>
      <c r="E72" s="35">
        <v>22</v>
      </c>
      <c r="F72" s="35" t="s">
        <v>72</v>
      </c>
      <c r="G72" s="35"/>
      <c r="H72" s="35"/>
      <c r="I72" s="13"/>
      <c r="J72" s="36"/>
      <c r="K72" s="13" t="s">
        <v>43</v>
      </c>
      <c r="L72" s="37">
        <v>300000</v>
      </c>
      <c r="M72" s="7" t="s">
        <v>44</v>
      </c>
      <c r="N72" s="26">
        <f>C72*E72*L72</f>
        <v>0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22"/>
    </row>
    <row r="73" spans="2:36" x14ac:dyDescent="0.25">
      <c r="B73" s="13"/>
      <c r="C73" s="28"/>
      <c r="D73" s="28"/>
      <c r="E73" s="28"/>
      <c r="F73" s="28"/>
      <c r="G73" s="28"/>
      <c r="H73" s="28"/>
      <c r="I73" s="7"/>
      <c r="J73" s="8"/>
      <c r="K73" s="7"/>
      <c r="L73" s="14"/>
      <c r="M73" s="7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22"/>
    </row>
    <row r="74" spans="2:36" x14ac:dyDescent="0.25">
      <c r="B74" s="13"/>
      <c r="C74" s="28"/>
      <c r="D74" s="28"/>
      <c r="E74" s="28"/>
      <c r="F74" s="28"/>
      <c r="G74" s="28"/>
      <c r="H74" s="28"/>
      <c r="I74" s="7"/>
      <c r="J74" s="8"/>
      <c r="K74" s="7"/>
      <c r="L74" s="14"/>
      <c r="M74" s="7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22"/>
    </row>
    <row r="75" spans="2:36" x14ac:dyDescent="0.25">
      <c r="B75" s="33" t="s">
        <v>59</v>
      </c>
      <c r="C75" s="28"/>
      <c r="D75" s="28"/>
      <c r="E75" s="28"/>
      <c r="F75" s="28"/>
      <c r="G75" s="28"/>
      <c r="H75" s="28"/>
      <c r="I75" s="7"/>
      <c r="J75" s="8"/>
      <c r="K75" s="7"/>
      <c r="L75" s="14"/>
      <c r="M75" s="7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22"/>
    </row>
    <row r="76" spans="2:36" ht="25.5" x14ac:dyDescent="0.25">
      <c r="B76" s="7" t="s">
        <v>251</v>
      </c>
      <c r="C76" s="28">
        <v>43</v>
      </c>
      <c r="D76" s="28" t="s">
        <v>248</v>
      </c>
      <c r="E76" s="28"/>
      <c r="F76" s="28"/>
      <c r="G76" s="28"/>
      <c r="H76" s="28"/>
      <c r="I76" s="7"/>
      <c r="J76" s="8"/>
      <c r="K76" s="7"/>
      <c r="L76" s="14">
        <v>1000</v>
      </c>
      <c r="M76" s="7" t="s">
        <v>44</v>
      </c>
      <c r="N76" s="8">
        <f>C76*L76</f>
        <v>43000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22"/>
    </row>
    <row r="77" spans="2:36" x14ac:dyDescent="0.25">
      <c r="B77" s="13"/>
      <c r="C77" s="28"/>
      <c r="D77" s="28"/>
      <c r="E77" s="28"/>
      <c r="F77" s="28"/>
      <c r="G77" s="28"/>
      <c r="H77" s="28"/>
      <c r="I77" s="7"/>
      <c r="J77" s="8"/>
      <c r="K77" s="7"/>
      <c r="L77" s="14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22"/>
    </row>
    <row r="78" spans="2:36" x14ac:dyDescent="0.25">
      <c r="B78" s="13"/>
      <c r="C78" s="28"/>
      <c r="D78" s="28"/>
      <c r="E78" s="28"/>
      <c r="F78" s="28"/>
      <c r="G78" s="28"/>
      <c r="H78" s="28"/>
      <c r="I78" s="7"/>
      <c r="J78" s="8"/>
      <c r="K78" s="7"/>
      <c r="L78" s="14"/>
      <c r="M78" s="7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22"/>
    </row>
    <row r="79" spans="2:36" x14ac:dyDescent="0.25">
      <c r="B79" s="13"/>
      <c r="C79" s="7"/>
      <c r="D79" s="8"/>
      <c r="E79" s="7"/>
      <c r="F79" s="14"/>
      <c r="G79" s="7"/>
      <c r="H79" s="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5">
        <v>53700000</v>
      </c>
      <c r="AB79" s="7"/>
      <c r="AC79" s="22"/>
    </row>
    <row r="80" spans="2:36" ht="18.75" x14ac:dyDescent="0.25">
      <c r="B80" s="9" t="s">
        <v>88</v>
      </c>
      <c r="C80" s="7"/>
      <c r="D80" s="8"/>
      <c r="E80" s="7"/>
      <c r="F80" s="14"/>
      <c r="G80" s="7"/>
      <c r="H80" s="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26">
        <f>SUM(N83:Z150)</f>
        <v>53700000</v>
      </c>
      <c r="AB80" s="7"/>
      <c r="AC80" s="22"/>
    </row>
    <row r="81" spans="1:35" ht="15.75" x14ac:dyDescent="0.25">
      <c r="A81" s="12" t="s">
        <v>7</v>
      </c>
      <c r="B81" s="27" t="s">
        <v>36</v>
      </c>
      <c r="C81" s="7"/>
      <c r="D81" s="8"/>
      <c r="E81" s="7"/>
      <c r="F81" s="14"/>
      <c r="G81" s="7"/>
      <c r="H81" s="8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B81" s="26">
        <f>AA80-AA79</f>
        <v>0</v>
      </c>
      <c r="AC81" s="22"/>
    </row>
    <row r="82" spans="1:35" ht="15.75" x14ac:dyDescent="0.25">
      <c r="B82" s="27" t="s">
        <v>89</v>
      </c>
      <c r="C82" s="7"/>
      <c r="D82" s="8"/>
      <c r="E82" s="7"/>
      <c r="F82" s="14"/>
      <c r="G82" s="7"/>
      <c r="H82" s="8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26"/>
      <c r="AB82" s="7"/>
      <c r="AC82" s="22"/>
    </row>
    <row r="83" spans="1:35" x14ac:dyDescent="0.25"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22"/>
    </row>
    <row r="84" spans="1:35" x14ac:dyDescent="0.25">
      <c r="B84" s="13" t="s">
        <v>90</v>
      </c>
      <c r="C84" s="7">
        <v>1</v>
      </c>
      <c r="D84" s="30" t="s">
        <v>40</v>
      </c>
      <c r="E84" s="30">
        <v>15</v>
      </c>
      <c r="F84" s="30" t="s">
        <v>63</v>
      </c>
      <c r="G84" s="30">
        <v>1</v>
      </c>
      <c r="H84" s="30" t="s">
        <v>41</v>
      </c>
      <c r="I84" s="7">
        <v>1</v>
      </c>
      <c r="J84" s="8" t="s">
        <v>42</v>
      </c>
      <c r="K84" s="7" t="s">
        <v>43</v>
      </c>
      <c r="L84" s="14">
        <v>50000</v>
      </c>
      <c r="M84" s="7" t="s">
        <v>44</v>
      </c>
      <c r="N84" s="8">
        <f t="shared" ref="N84:N89" si="4">C84*E84*G84*I84*L84</f>
        <v>750000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26">
        <f>SUM(N84:N116)</f>
        <v>19050000</v>
      </c>
      <c r="AB84" s="7"/>
      <c r="AC84" s="22"/>
      <c r="AE84" s="108"/>
    </row>
    <row r="85" spans="1:35" x14ac:dyDescent="0.25">
      <c r="B85" s="13" t="s">
        <v>91</v>
      </c>
      <c r="C85" s="28">
        <v>0</v>
      </c>
      <c r="D85" s="28" t="s">
        <v>46</v>
      </c>
      <c r="E85" s="28">
        <v>1</v>
      </c>
      <c r="F85" s="28" t="s">
        <v>40</v>
      </c>
      <c r="G85" s="28">
        <v>1</v>
      </c>
      <c r="H85" s="28" t="s">
        <v>41</v>
      </c>
      <c r="I85" s="7">
        <v>1</v>
      </c>
      <c r="J85" s="8" t="s">
        <v>42</v>
      </c>
      <c r="K85" s="7" t="s">
        <v>43</v>
      </c>
      <c r="L85" s="14">
        <v>50000</v>
      </c>
      <c r="M85" s="7" t="s">
        <v>44</v>
      </c>
      <c r="N85" s="8">
        <f>C85*E85*G85*I85*L85</f>
        <v>0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22"/>
    </row>
    <row r="86" spans="1:35" ht="29.25" x14ac:dyDescent="0.25">
      <c r="B86" s="35" t="s">
        <v>92</v>
      </c>
      <c r="C86" s="28">
        <v>6</v>
      </c>
      <c r="D86" s="28" t="s">
        <v>63</v>
      </c>
      <c r="E86" s="28">
        <v>1</v>
      </c>
      <c r="F86" s="28" t="s">
        <v>40</v>
      </c>
      <c r="G86" s="28">
        <v>2</v>
      </c>
      <c r="H86" s="28" t="s">
        <v>41</v>
      </c>
      <c r="I86" s="7">
        <v>1</v>
      </c>
      <c r="J86" s="38" t="s">
        <v>42</v>
      </c>
      <c r="K86" s="7" t="s">
        <v>43</v>
      </c>
      <c r="L86" s="31">
        <v>50000</v>
      </c>
      <c r="M86" s="7" t="s">
        <v>44</v>
      </c>
      <c r="N86" s="38">
        <f>C86*E86*G86*I86*L86</f>
        <v>600000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22"/>
    </row>
    <row r="87" spans="1:35" x14ac:dyDescent="0.25">
      <c r="B87" s="35" t="s">
        <v>93</v>
      </c>
      <c r="C87" s="28">
        <v>5</v>
      </c>
      <c r="D87" s="28" t="s">
        <v>63</v>
      </c>
      <c r="E87" s="28">
        <v>1</v>
      </c>
      <c r="F87" s="28" t="s">
        <v>40</v>
      </c>
      <c r="G87" s="28">
        <v>1</v>
      </c>
      <c r="H87" s="28" t="s">
        <v>41</v>
      </c>
      <c r="I87" s="7">
        <v>1</v>
      </c>
      <c r="J87" s="8" t="s">
        <v>42</v>
      </c>
      <c r="K87" s="7" t="s">
        <v>43</v>
      </c>
      <c r="L87" s="14">
        <v>50000</v>
      </c>
      <c r="M87" s="7" t="s">
        <v>44</v>
      </c>
      <c r="N87" s="8">
        <f t="shared" si="4"/>
        <v>250000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22"/>
    </row>
    <row r="88" spans="1:35" x14ac:dyDescent="0.25">
      <c r="B88" s="35" t="s">
        <v>94</v>
      </c>
      <c r="C88" s="28">
        <v>6</v>
      </c>
      <c r="D88" s="28" t="s">
        <v>63</v>
      </c>
      <c r="E88" s="28">
        <v>1</v>
      </c>
      <c r="F88" s="28" t="s">
        <v>40</v>
      </c>
      <c r="G88" s="28">
        <v>2</v>
      </c>
      <c r="H88" s="28" t="s">
        <v>41</v>
      </c>
      <c r="I88" s="7">
        <v>1</v>
      </c>
      <c r="J88" s="8" t="s">
        <v>42</v>
      </c>
      <c r="K88" s="7" t="s">
        <v>43</v>
      </c>
      <c r="L88" s="14">
        <v>50000</v>
      </c>
      <c r="M88" s="7" t="s">
        <v>44</v>
      </c>
      <c r="N88" s="8">
        <f t="shared" si="4"/>
        <v>600000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22"/>
    </row>
    <row r="89" spans="1:35" x14ac:dyDescent="0.25">
      <c r="B89" s="32" t="s">
        <v>95</v>
      </c>
      <c r="C89" s="28">
        <v>40</v>
      </c>
      <c r="D89" s="28" t="s">
        <v>63</v>
      </c>
      <c r="E89" s="28">
        <v>1</v>
      </c>
      <c r="F89" s="28" t="s">
        <v>40</v>
      </c>
      <c r="G89" s="28">
        <v>2</v>
      </c>
      <c r="H89" s="28" t="s">
        <v>41</v>
      </c>
      <c r="I89" s="7">
        <v>1</v>
      </c>
      <c r="J89" s="38" t="s">
        <v>42</v>
      </c>
      <c r="K89" s="7" t="s">
        <v>43</v>
      </c>
      <c r="L89" s="31">
        <v>50000</v>
      </c>
      <c r="M89" s="7" t="s">
        <v>44</v>
      </c>
      <c r="N89" s="38">
        <f t="shared" si="4"/>
        <v>4000000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22"/>
    </row>
    <row r="90" spans="1:35" x14ac:dyDescent="0.25">
      <c r="B90" s="39" t="s">
        <v>96</v>
      </c>
      <c r="C90" s="40">
        <v>20</v>
      </c>
      <c r="D90" s="40" t="s">
        <v>46</v>
      </c>
      <c r="E90" s="40">
        <v>1</v>
      </c>
      <c r="F90" s="40" t="s">
        <v>40</v>
      </c>
      <c r="G90" s="40">
        <v>1</v>
      </c>
      <c r="H90" s="40" t="s">
        <v>41</v>
      </c>
      <c r="I90" s="41">
        <v>2</v>
      </c>
      <c r="J90" s="42" t="s">
        <v>42</v>
      </c>
      <c r="K90" s="41" t="s">
        <v>43</v>
      </c>
      <c r="L90" s="43">
        <v>50000</v>
      </c>
      <c r="M90" s="41" t="s">
        <v>44</v>
      </c>
      <c r="N90" s="42">
        <f>C90*E90*G90*I90*L90</f>
        <v>2000000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22"/>
    </row>
    <row r="91" spans="1:35" x14ac:dyDescent="0.25">
      <c r="B91" s="32" t="s">
        <v>97</v>
      </c>
      <c r="C91" s="28">
        <v>22</v>
      </c>
      <c r="D91" s="28" t="s">
        <v>46</v>
      </c>
      <c r="E91" s="28">
        <v>1</v>
      </c>
      <c r="F91" s="28" t="s">
        <v>40</v>
      </c>
      <c r="G91" s="28">
        <v>1</v>
      </c>
      <c r="H91" s="28" t="s">
        <v>41</v>
      </c>
      <c r="I91" s="7">
        <v>1</v>
      </c>
      <c r="J91" s="38" t="s">
        <v>42</v>
      </c>
      <c r="K91" s="7" t="s">
        <v>43</v>
      </c>
      <c r="L91" s="31">
        <v>50000</v>
      </c>
      <c r="M91" s="7" t="s">
        <v>44</v>
      </c>
      <c r="N91" s="38">
        <f>C91*E91*G91*I91*L91</f>
        <v>1100000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22"/>
    </row>
    <row r="92" spans="1:35" x14ac:dyDescent="0.25">
      <c r="B92" s="35" t="s">
        <v>98</v>
      </c>
      <c r="C92" s="28">
        <v>0</v>
      </c>
      <c r="D92" s="28" t="s">
        <v>63</v>
      </c>
      <c r="E92" s="28">
        <v>1</v>
      </c>
      <c r="F92" s="28" t="s">
        <v>40</v>
      </c>
      <c r="G92" s="28">
        <v>1</v>
      </c>
      <c r="H92" s="28" t="s">
        <v>41</v>
      </c>
      <c r="I92" s="7">
        <v>1</v>
      </c>
      <c r="J92" s="8" t="s">
        <v>42</v>
      </c>
      <c r="K92" s="7" t="s">
        <v>43</v>
      </c>
      <c r="L92" s="14">
        <v>50000</v>
      </c>
      <c r="M92" s="7" t="s">
        <v>44</v>
      </c>
      <c r="N92" s="8">
        <f>C92*E92*G92*I92*L92</f>
        <v>0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22"/>
    </row>
    <row r="93" spans="1:35" x14ac:dyDescent="0.25">
      <c r="B93" s="35" t="s">
        <v>99</v>
      </c>
      <c r="C93" s="28">
        <v>22</v>
      </c>
      <c r="D93" s="28" t="s">
        <v>63</v>
      </c>
      <c r="E93" s="28">
        <v>1</v>
      </c>
      <c r="F93" s="28" t="s">
        <v>40</v>
      </c>
      <c r="G93" s="28">
        <v>1</v>
      </c>
      <c r="H93" s="28" t="s">
        <v>41</v>
      </c>
      <c r="I93" s="7">
        <v>1</v>
      </c>
      <c r="J93" s="8" t="s">
        <v>42</v>
      </c>
      <c r="K93" s="7" t="s">
        <v>43</v>
      </c>
      <c r="L93" s="14">
        <v>50000</v>
      </c>
      <c r="M93" s="7" t="s">
        <v>44</v>
      </c>
      <c r="N93" s="8">
        <f>C93*E93*G93*I93*L93</f>
        <v>1100000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22"/>
      <c r="AF93" s="108"/>
    </row>
    <row r="94" spans="1:35" x14ac:dyDescent="0.25">
      <c r="B94" s="35" t="s">
        <v>100</v>
      </c>
      <c r="C94" s="28">
        <v>1</v>
      </c>
      <c r="D94" s="28" t="s">
        <v>40</v>
      </c>
      <c r="E94" s="28">
        <v>20</v>
      </c>
      <c r="F94" s="28" t="s">
        <v>46</v>
      </c>
      <c r="G94" s="28">
        <v>1</v>
      </c>
      <c r="H94" s="28" t="s">
        <v>41</v>
      </c>
      <c r="I94" s="7">
        <v>1</v>
      </c>
      <c r="J94" s="8" t="s">
        <v>42</v>
      </c>
      <c r="K94" s="7" t="s">
        <v>43</v>
      </c>
      <c r="L94" s="14">
        <v>50000</v>
      </c>
      <c r="M94" s="7" t="s">
        <v>44</v>
      </c>
      <c r="N94" s="8">
        <f t="shared" ref="N94:N95" si="5">C94*E94*G94*I94*L94</f>
        <v>1000000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22"/>
      <c r="AI94" s="108"/>
    </row>
    <row r="95" spans="1:35" x14ac:dyDescent="0.25">
      <c r="B95" s="13" t="s">
        <v>101</v>
      </c>
      <c r="C95" s="28">
        <v>1</v>
      </c>
      <c r="D95" s="28" t="s">
        <v>40</v>
      </c>
      <c r="E95" s="28">
        <v>6</v>
      </c>
      <c r="F95" s="28" t="s">
        <v>46</v>
      </c>
      <c r="G95" s="28">
        <v>1</v>
      </c>
      <c r="H95" s="28" t="s">
        <v>41</v>
      </c>
      <c r="I95" s="7">
        <v>2</v>
      </c>
      <c r="J95" s="8" t="s">
        <v>42</v>
      </c>
      <c r="K95" s="7" t="s">
        <v>43</v>
      </c>
      <c r="L95" s="14">
        <v>50000</v>
      </c>
      <c r="M95" s="7" t="s">
        <v>44</v>
      </c>
      <c r="N95" s="8">
        <f t="shared" si="5"/>
        <v>600000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22"/>
      <c r="AF95" s="108"/>
    </row>
    <row r="96" spans="1:35" x14ac:dyDescent="0.25">
      <c r="B96" s="32"/>
      <c r="C96" s="28"/>
      <c r="D96" s="28"/>
      <c r="E96" s="28"/>
      <c r="F96" s="28"/>
      <c r="G96" s="28"/>
      <c r="H96" s="28"/>
      <c r="I96" s="7"/>
      <c r="J96" s="38"/>
      <c r="K96" s="7"/>
      <c r="L96" s="31"/>
      <c r="M96" s="7"/>
      <c r="N96" s="3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22"/>
    </row>
    <row r="97" spans="2:40" x14ac:dyDescent="0.25">
      <c r="B97" s="13"/>
      <c r="C97" s="28"/>
      <c r="D97" s="28"/>
      <c r="E97" s="28"/>
      <c r="F97" s="28"/>
      <c r="G97" s="28"/>
      <c r="H97" s="28"/>
      <c r="I97" s="7"/>
      <c r="J97" s="8"/>
      <c r="K97" s="7"/>
      <c r="L97" s="14"/>
      <c r="M97" s="7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22"/>
    </row>
    <row r="98" spans="2:40" ht="15.75" x14ac:dyDescent="0.25">
      <c r="B98" s="27" t="s">
        <v>70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26"/>
      <c r="AB98" s="7"/>
      <c r="AC98" s="22"/>
    </row>
    <row r="99" spans="2:40" x14ac:dyDescent="0.25">
      <c r="B99" s="35" t="s">
        <v>102</v>
      </c>
      <c r="C99" s="28">
        <v>1</v>
      </c>
      <c r="D99" s="28" t="s">
        <v>40</v>
      </c>
      <c r="E99" s="28">
        <v>3</v>
      </c>
      <c r="F99" s="28" t="s">
        <v>46</v>
      </c>
      <c r="G99" s="28">
        <v>1</v>
      </c>
      <c r="H99" s="28" t="s">
        <v>41</v>
      </c>
      <c r="I99" s="7">
        <v>2</v>
      </c>
      <c r="J99" s="8" t="s">
        <v>42</v>
      </c>
      <c r="K99" s="7" t="s">
        <v>43</v>
      </c>
      <c r="L99" s="14">
        <v>50000</v>
      </c>
      <c r="M99" s="7" t="s">
        <v>44</v>
      </c>
      <c r="N99" s="8">
        <f t="shared" ref="N99:N115" si="6">C99*E99*G99*I99*L99</f>
        <v>300000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22"/>
      <c r="AF99" s="108"/>
      <c r="AG99" s="108"/>
    </row>
    <row r="100" spans="2:40" x14ac:dyDescent="0.25">
      <c r="B100" s="44" t="s">
        <v>103</v>
      </c>
      <c r="C100" s="28">
        <v>1</v>
      </c>
      <c r="D100" s="28" t="s">
        <v>46</v>
      </c>
      <c r="E100" s="28">
        <v>0</v>
      </c>
      <c r="F100" s="28" t="s">
        <v>72</v>
      </c>
      <c r="G100" s="28">
        <v>1</v>
      </c>
      <c r="H100" s="28" t="s">
        <v>41</v>
      </c>
      <c r="I100" s="7">
        <v>1</v>
      </c>
      <c r="J100" s="38" t="s">
        <v>42</v>
      </c>
      <c r="K100" s="7" t="s">
        <v>43</v>
      </c>
      <c r="L100" s="31">
        <v>50000</v>
      </c>
      <c r="M100" s="7" t="s">
        <v>44</v>
      </c>
      <c r="N100" s="38">
        <f t="shared" si="6"/>
        <v>0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22"/>
    </row>
    <row r="101" spans="2:40" x14ac:dyDescent="0.25">
      <c r="B101" s="13" t="s">
        <v>104</v>
      </c>
      <c r="C101" s="28">
        <v>1</v>
      </c>
      <c r="D101" s="28" t="s">
        <v>77</v>
      </c>
      <c r="E101" s="28">
        <v>3</v>
      </c>
      <c r="F101" s="28" t="s">
        <v>46</v>
      </c>
      <c r="G101" s="28">
        <v>1</v>
      </c>
      <c r="H101" s="28" t="s">
        <v>41</v>
      </c>
      <c r="I101" s="7">
        <v>2</v>
      </c>
      <c r="J101" s="8" t="s">
        <v>42</v>
      </c>
      <c r="K101" s="7" t="s">
        <v>43</v>
      </c>
      <c r="L101" s="14">
        <v>50000</v>
      </c>
      <c r="M101" s="7" t="s">
        <v>44</v>
      </c>
      <c r="N101" s="8">
        <f t="shared" si="6"/>
        <v>300000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22"/>
      <c r="AF101" s="108"/>
      <c r="AJ101" s="108"/>
    </row>
    <row r="102" spans="2:40" x14ac:dyDescent="0.25">
      <c r="B102" s="13" t="s">
        <v>105</v>
      </c>
      <c r="C102" s="28">
        <v>2</v>
      </c>
      <c r="D102" s="28" t="s">
        <v>106</v>
      </c>
      <c r="E102" s="28">
        <v>2</v>
      </c>
      <c r="F102" s="28" t="s">
        <v>46</v>
      </c>
      <c r="G102" s="28">
        <v>1</v>
      </c>
      <c r="H102" s="28" t="s">
        <v>41</v>
      </c>
      <c r="I102" s="7">
        <v>10</v>
      </c>
      <c r="J102" s="8" t="s">
        <v>42</v>
      </c>
      <c r="K102" s="7" t="s">
        <v>43</v>
      </c>
      <c r="L102" s="14">
        <v>50000</v>
      </c>
      <c r="M102" s="7" t="s">
        <v>44</v>
      </c>
      <c r="N102" s="8">
        <f t="shared" si="6"/>
        <v>2000000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22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</row>
    <row r="103" spans="2:40" x14ac:dyDescent="0.25">
      <c r="B103" s="13" t="s">
        <v>107</v>
      </c>
      <c r="C103" s="28">
        <v>9</v>
      </c>
      <c r="D103" s="28" t="s">
        <v>77</v>
      </c>
      <c r="E103" s="28">
        <v>1</v>
      </c>
      <c r="F103" s="28" t="s">
        <v>46</v>
      </c>
      <c r="G103" s="28">
        <v>1</v>
      </c>
      <c r="H103" s="28" t="s">
        <v>41</v>
      </c>
      <c r="I103" s="7">
        <v>1</v>
      </c>
      <c r="J103" s="8" t="s">
        <v>42</v>
      </c>
      <c r="K103" s="7" t="s">
        <v>43</v>
      </c>
      <c r="L103" s="14">
        <v>50000</v>
      </c>
      <c r="M103" s="7" t="s">
        <v>44</v>
      </c>
      <c r="N103" s="8">
        <f t="shared" si="6"/>
        <v>450000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22"/>
      <c r="AF103" s="108"/>
    </row>
    <row r="104" spans="2:40" x14ac:dyDescent="0.25">
      <c r="B104" s="13" t="s">
        <v>108</v>
      </c>
      <c r="C104" s="28">
        <v>9</v>
      </c>
      <c r="D104" s="28" t="s">
        <v>77</v>
      </c>
      <c r="E104" s="28">
        <v>2</v>
      </c>
      <c r="F104" s="28" t="s">
        <v>46</v>
      </c>
      <c r="G104" s="28">
        <v>1</v>
      </c>
      <c r="H104" s="28" t="s">
        <v>41</v>
      </c>
      <c r="I104" s="7">
        <v>1</v>
      </c>
      <c r="J104" s="8" t="s">
        <v>42</v>
      </c>
      <c r="K104" s="7" t="s">
        <v>43</v>
      </c>
      <c r="L104" s="14">
        <v>50000</v>
      </c>
      <c r="M104" s="7" t="s">
        <v>44</v>
      </c>
      <c r="N104" s="8">
        <f t="shared" si="6"/>
        <v>900000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22"/>
      <c r="AG104" s="108"/>
    </row>
    <row r="105" spans="2:40" x14ac:dyDescent="0.25">
      <c r="B105" s="13" t="s">
        <v>109</v>
      </c>
      <c r="C105" s="28">
        <v>9</v>
      </c>
      <c r="D105" s="28" t="s">
        <v>77</v>
      </c>
      <c r="E105" s="28">
        <v>1</v>
      </c>
      <c r="F105" s="28" t="s">
        <v>46</v>
      </c>
      <c r="G105" s="28">
        <v>1</v>
      </c>
      <c r="H105" s="28" t="s">
        <v>41</v>
      </c>
      <c r="I105" s="7">
        <v>1</v>
      </c>
      <c r="J105" s="8" t="s">
        <v>42</v>
      </c>
      <c r="K105" s="7" t="s">
        <v>43</v>
      </c>
      <c r="L105" s="14">
        <v>50000</v>
      </c>
      <c r="M105" s="7" t="s">
        <v>44</v>
      </c>
      <c r="N105" s="8">
        <f t="shared" si="6"/>
        <v>450000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22"/>
      <c r="AJ105" s="108"/>
    </row>
    <row r="106" spans="2:40" x14ac:dyDescent="0.25">
      <c r="B106" s="35" t="s">
        <v>110</v>
      </c>
      <c r="C106" s="28">
        <v>1</v>
      </c>
      <c r="D106" s="28" t="s">
        <v>40</v>
      </c>
      <c r="E106" s="28">
        <v>5</v>
      </c>
      <c r="F106" s="28" t="s">
        <v>46</v>
      </c>
      <c r="G106" s="28">
        <v>1</v>
      </c>
      <c r="H106" s="28" t="s">
        <v>41</v>
      </c>
      <c r="I106" s="7">
        <v>1</v>
      </c>
      <c r="J106" s="8" t="s">
        <v>42</v>
      </c>
      <c r="K106" s="7" t="s">
        <v>43</v>
      </c>
      <c r="L106" s="14">
        <v>50000</v>
      </c>
      <c r="M106" s="7" t="s">
        <v>44</v>
      </c>
      <c r="N106" s="8">
        <f t="shared" si="6"/>
        <v>250000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22"/>
    </row>
    <row r="107" spans="2:40" ht="29.25" x14ac:dyDescent="0.25">
      <c r="B107" s="35" t="s">
        <v>111</v>
      </c>
      <c r="C107" s="28">
        <v>1</v>
      </c>
      <c r="D107" s="28" t="s">
        <v>40</v>
      </c>
      <c r="E107" s="28">
        <v>3</v>
      </c>
      <c r="F107" s="28" t="s">
        <v>46</v>
      </c>
      <c r="G107" s="28">
        <v>1</v>
      </c>
      <c r="H107" s="28" t="s">
        <v>41</v>
      </c>
      <c r="I107" s="7">
        <v>3</v>
      </c>
      <c r="J107" s="8" t="s">
        <v>42</v>
      </c>
      <c r="K107" s="7" t="s">
        <v>43</v>
      </c>
      <c r="L107" s="14">
        <v>50000</v>
      </c>
      <c r="M107" s="7" t="s">
        <v>44</v>
      </c>
      <c r="N107" s="8">
        <f t="shared" si="6"/>
        <v>450000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22"/>
    </row>
    <row r="108" spans="2:40" x14ac:dyDescent="0.25">
      <c r="B108" s="35" t="s">
        <v>112</v>
      </c>
      <c r="C108" s="28">
        <v>12</v>
      </c>
      <c r="D108" s="28" t="s">
        <v>77</v>
      </c>
      <c r="E108" s="28">
        <v>2</v>
      </c>
      <c r="F108" s="28" t="s">
        <v>46</v>
      </c>
      <c r="G108" s="28">
        <v>1</v>
      </c>
      <c r="H108" s="28" t="s">
        <v>41</v>
      </c>
      <c r="I108" s="7">
        <v>1</v>
      </c>
      <c r="J108" s="8" t="s">
        <v>42</v>
      </c>
      <c r="K108" s="7" t="s">
        <v>43</v>
      </c>
      <c r="L108" s="14">
        <v>50000</v>
      </c>
      <c r="M108" s="7" t="s">
        <v>44</v>
      </c>
      <c r="N108" s="8">
        <f t="shared" si="6"/>
        <v>1200000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22"/>
    </row>
    <row r="109" spans="2:40" ht="25.5" x14ac:dyDescent="0.25">
      <c r="B109" s="35" t="s">
        <v>113</v>
      </c>
      <c r="C109" s="28">
        <v>3</v>
      </c>
      <c r="D109" s="28" t="s">
        <v>114</v>
      </c>
      <c r="E109" s="28">
        <v>2</v>
      </c>
      <c r="F109" s="28" t="s">
        <v>46</v>
      </c>
      <c r="G109" s="28">
        <v>1</v>
      </c>
      <c r="H109" s="28" t="s">
        <v>41</v>
      </c>
      <c r="I109" s="7">
        <v>1</v>
      </c>
      <c r="J109" s="8" t="s">
        <v>42</v>
      </c>
      <c r="K109" s="7" t="s">
        <v>43</v>
      </c>
      <c r="L109" s="14">
        <v>50000</v>
      </c>
      <c r="M109" s="7" t="s">
        <v>44</v>
      </c>
      <c r="N109" s="8">
        <f t="shared" si="6"/>
        <v>300000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22"/>
    </row>
    <row r="110" spans="2:40" x14ac:dyDescent="0.25">
      <c r="B110" s="44" t="s">
        <v>115</v>
      </c>
      <c r="C110" s="28">
        <v>0</v>
      </c>
      <c r="D110" s="28" t="s">
        <v>46</v>
      </c>
      <c r="E110" s="28">
        <v>8</v>
      </c>
      <c r="F110" s="28" t="s">
        <v>40</v>
      </c>
      <c r="G110" s="28">
        <v>1</v>
      </c>
      <c r="H110" s="28" t="s">
        <v>41</v>
      </c>
      <c r="I110" s="7">
        <v>1</v>
      </c>
      <c r="J110" s="38" t="s">
        <v>42</v>
      </c>
      <c r="K110" s="7" t="s">
        <v>43</v>
      </c>
      <c r="L110" s="31">
        <v>50000</v>
      </c>
      <c r="M110" s="7" t="s">
        <v>44</v>
      </c>
      <c r="N110" s="38">
        <f t="shared" si="6"/>
        <v>0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22"/>
    </row>
    <row r="111" spans="2:40" x14ac:dyDescent="0.25">
      <c r="B111" s="44" t="s">
        <v>116</v>
      </c>
      <c r="C111" s="28">
        <v>0</v>
      </c>
      <c r="D111" s="28" t="s">
        <v>117</v>
      </c>
      <c r="E111" s="28">
        <v>22</v>
      </c>
      <c r="F111" s="28" t="s">
        <v>40</v>
      </c>
      <c r="G111" s="28">
        <v>1</v>
      </c>
      <c r="H111" s="28" t="s">
        <v>41</v>
      </c>
      <c r="I111" s="7">
        <v>1</v>
      </c>
      <c r="J111" s="38" t="s">
        <v>42</v>
      </c>
      <c r="K111" s="7" t="s">
        <v>43</v>
      </c>
      <c r="L111" s="31">
        <v>50000</v>
      </c>
      <c r="M111" s="7" t="s">
        <v>44</v>
      </c>
      <c r="N111" s="38">
        <f t="shared" si="6"/>
        <v>0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22"/>
    </row>
    <row r="112" spans="2:40" x14ac:dyDescent="0.25">
      <c r="B112" s="32" t="s">
        <v>118</v>
      </c>
      <c r="C112" s="28">
        <v>0</v>
      </c>
      <c r="D112" s="28" t="s">
        <v>46</v>
      </c>
      <c r="E112" s="28">
        <v>2</v>
      </c>
      <c r="F112" s="28" t="s">
        <v>40</v>
      </c>
      <c r="G112" s="28">
        <v>1</v>
      </c>
      <c r="H112" s="28" t="s">
        <v>41</v>
      </c>
      <c r="I112" s="7">
        <v>1</v>
      </c>
      <c r="J112" s="38" t="s">
        <v>42</v>
      </c>
      <c r="K112" s="7" t="s">
        <v>43</v>
      </c>
      <c r="L112" s="31">
        <v>50000</v>
      </c>
      <c r="M112" s="7" t="s">
        <v>44</v>
      </c>
      <c r="N112" s="38">
        <f t="shared" si="6"/>
        <v>0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22"/>
    </row>
    <row r="113" spans="1:36" x14ac:dyDescent="0.25">
      <c r="B113" s="32" t="s">
        <v>119</v>
      </c>
      <c r="C113" s="28">
        <v>0</v>
      </c>
      <c r="D113" s="28" t="s">
        <v>46</v>
      </c>
      <c r="E113" s="28">
        <v>2</v>
      </c>
      <c r="F113" s="28" t="s">
        <v>40</v>
      </c>
      <c r="G113" s="28">
        <v>1</v>
      </c>
      <c r="H113" s="28" t="s">
        <v>41</v>
      </c>
      <c r="I113" s="7">
        <v>1</v>
      </c>
      <c r="J113" s="38" t="s">
        <v>42</v>
      </c>
      <c r="K113" s="7" t="s">
        <v>43</v>
      </c>
      <c r="L113" s="31">
        <v>50000</v>
      </c>
      <c r="M113" s="7" t="s">
        <v>44</v>
      </c>
      <c r="N113" s="38">
        <f t="shared" si="6"/>
        <v>0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22"/>
    </row>
    <row r="114" spans="1:36" x14ac:dyDescent="0.25">
      <c r="B114" s="13" t="s">
        <v>120</v>
      </c>
      <c r="C114" s="28">
        <v>3</v>
      </c>
      <c r="D114" s="28" t="s">
        <v>117</v>
      </c>
      <c r="E114" s="28">
        <v>1</v>
      </c>
      <c r="F114" s="28" t="s">
        <v>40</v>
      </c>
      <c r="G114" s="28">
        <v>1</v>
      </c>
      <c r="H114" s="28" t="s">
        <v>41</v>
      </c>
      <c r="I114" s="7">
        <v>1</v>
      </c>
      <c r="J114" s="8" t="s">
        <v>42</v>
      </c>
      <c r="K114" s="7" t="s">
        <v>43</v>
      </c>
      <c r="L114" s="14">
        <v>50000</v>
      </c>
      <c r="M114" s="7" t="s">
        <v>44</v>
      </c>
      <c r="N114" s="8">
        <f t="shared" si="6"/>
        <v>150000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22"/>
    </row>
    <row r="115" spans="1:36" x14ac:dyDescent="0.25">
      <c r="B115" s="35" t="s">
        <v>121</v>
      </c>
      <c r="C115" s="28">
        <v>2</v>
      </c>
      <c r="D115" s="28" t="s">
        <v>46</v>
      </c>
      <c r="E115" s="28">
        <v>1</v>
      </c>
      <c r="F115" s="28" t="s">
        <v>40</v>
      </c>
      <c r="G115" s="28">
        <v>1</v>
      </c>
      <c r="H115" s="28" t="s">
        <v>41</v>
      </c>
      <c r="I115" s="7">
        <v>2</v>
      </c>
      <c r="J115" s="8" t="s">
        <v>42</v>
      </c>
      <c r="K115" s="7" t="s">
        <v>43</v>
      </c>
      <c r="L115" s="14">
        <v>50000</v>
      </c>
      <c r="M115" s="7" t="s">
        <v>44</v>
      </c>
      <c r="N115" s="8">
        <f t="shared" si="6"/>
        <v>200000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22"/>
    </row>
    <row r="116" spans="1:36" x14ac:dyDescent="0.25">
      <c r="B116" s="35" t="s">
        <v>122</v>
      </c>
      <c r="C116" s="28">
        <v>2</v>
      </c>
      <c r="D116" s="28" t="s">
        <v>46</v>
      </c>
      <c r="E116" s="28">
        <v>1</v>
      </c>
      <c r="F116" s="28" t="s">
        <v>40</v>
      </c>
      <c r="G116" s="28">
        <v>1</v>
      </c>
      <c r="H116" s="28" t="s">
        <v>41</v>
      </c>
      <c r="I116" s="7">
        <v>1</v>
      </c>
      <c r="J116" s="8" t="s">
        <v>42</v>
      </c>
      <c r="K116" s="7" t="s">
        <v>43</v>
      </c>
      <c r="L116" s="14">
        <v>50000</v>
      </c>
      <c r="M116" s="7" t="s">
        <v>44</v>
      </c>
      <c r="N116" s="8">
        <f>C116*E116*G116*I116*L116</f>
        <v>100000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22">
        <f>SUM(N353:Z748)</f>
        <v>0</v>
      </c>
      <c r="AF116" s="108"/>
    </row>
    <row r="117" spans="1:36" x14ac:dyDescent="0.25"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22"/>
    </row>
    <row r="118" spans="1:36" x14ac:dyDescent="0.25">
      <c r="B118" s="35"/>
      <c r="C118" s="28"/>
      <c r="D118" s="28"/>
      <c r="E118" s="28"/>
      <c r="F118" s="28"/>
      <c r="G118" s="28"/>
      <c r="H118" s="28"/>
      <c r="I118" s="7"/>
      <c r="J118" s="8"/>
      <c r="K118" s="7"/>
      <c r="L118" s="14"/>
      <c r="M118" s="7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22"/>
    </row>
    <row r="119" spans="1:36" x14ac:dyDescent="0.25">
      <c r="B119" s="35"/>
      <c r="C119" s="28"/>
      <c r="D119" s="28"/>
      <c r="E119" s="28"/>
      <c r="F119" s="28"/>
      <c r="G119" s="28"/>
      <c r="H119" s="28"/>
      <c r="I119" s="7"/>
      <c r="J119" s="8"/>
      <c r="K119" s="7"/>
      <c r="L119" s="14"/>
      <c r="M119" s="7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22"/>
    </row>
    <row r="120" spans="1:36" ht="15.75" x14ac:dyDescent="0.25">
      <c r="A120" s="2" t="s">
        <v>9</v>
      </c>
      <c r="B120" s="27" t="s">
        <v>56</v>
      </c>
      <c r="C120" s="7"/>
      <c r="D120" s="8"/>
      <c r="E120" s="7"/>
      <c r="F120" s="14"/>
      <c r="G120" s="7"/>
      <c r="H120" s="8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26">
        <f>SUM(N121:N125)+SUM(N128:N143)</f>
        <v>32897000</v>
      </c>
      <c r="AB120" s="7"/>
      <c r="AC120" s="22"/>
    </row>
    <row r="121" spans="1:36" x14ac:dyDescent="0.25">
      <c r="B121" s="13" t="s">
        <v>90</v>
      </c>
      <c r="C121" s="7">
        <v>20</v>
      </c>
      <c r="D121" s="7" t="s">
        <v>57</v>
      </c>
      <c r="E121" s="7"/>
      <c r="F121" s="7"/>
      <c r="G121" s="30">
        <v>1</v>
      </c>
      <c r="H121" s="30" t="s">
        <v>42</v>
      </c>
      <c r="I121" s="7">
        <v>1</v>
      </c>
      <c r="J121" s="7" t="s">
        <v>41</v>
      </c>
      <c r="K121" s="7"/>
      <c r="L121" s="14">
        <v>67000</v>
      </c>
      <c r="M121" s="7" t="s">
        <v>44</v>
      </c>
      <c r="N121" s="26">
        <f t="shared" ref="N121:N122" si="7">C121*I121*L121*G121</f>
        <v>1340000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26"/>
      <c r="AB121" s="7"/>
      <c r="AC121" s="22"/>
      <c r="AE121" s="108"/>
    </row>
    <row r="122" spans="1:36" x14ac:dyDescent="0.25">
      <c r="B122" s="13" t="s">
        <v>123</v>
      </c>
      <c r="C122" s="7">
        <v>20</v>
      </c>
      <c r="D122" s="7" t="s">
        <v>57</v>
      </c>
      <c r="E122" s="7"/>
      <c r="F122" s="7"/>
      <c r="G122" s="30">
        <v>1</v>
      </c>
      <c r="H122" s="30" t="s">
        <v>42</v>
      </c>
      <c r="I122" s="7">
        <v>1</v>
      </c>
      <c r="J122" s="7" t="s">
        <v>41</v>
      </c>
      <c r="K122" s="7"/>
      <c r="L122" s="14">
        <v>67000</v>
      </c>
      <c r="M122" s="7" t="s">
        <v>44</v>
      </c>
      <c r="N122" s="26">
        <f t="shared" si="7"/>
        <v>1340000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22"/>
      <c r="AF122" s="108"/>
    </row>
    <row r="123" spans="1:36" x14ac:dyDescent="0.25">
      <c r="B123" s="13" t="s">
        <v>109</v>
      </c>
      <c r="C123" s="7">
        <v>20</v>
      </c>
      <c r="D123" s="7" t="s">
        <v>57</v>
      </c>
      <c r="E123" s="7"/>
      <c r="F123" s="7"/>
      <c r="G123" s="30">
        <v>1</v>
      </c>
      <c r="H123" s="30" t="s">
        <v>42</v>
      </c>
      <c r="I123" s="7">
        <v>1</v>
      </c>
      <c r="J123" s="7" t="s">
        <v>41</v>
      </c>
      <c r="K123" s="7"/>
      <c r="L123" s="14">
        <v>67000</v>
      </c>
      <c r="M123" s="7" t="s">
        <v>44</v>
      </c>
      <c r="N123" s="26">
        <f>C123*I123*L123*G123</f>
        <v>1340000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22"/>
      <c r="AJ123" s="108"/>
    </row>
    <row r="124" spans="1:36" x14ac:dyDescent="0.25">
      <c r="B124" s="13" t="s">
        <v>91</v>
      </c>
      <c r="C124" s="45">
        <v>20</v>
      </c>
      <c r="D124" s="45" t="s">
        <v>57</v>
      </c>
      <c r="E124" s="45"/>
      <c r="F124" s="45"/>
      <c r="G124" s="30">
        <v>1</v>
      </c>
      <c r="H124" s="30" t="s">
        <v>42</v>
      </c>
      <c r="I124" s="45">
        <v>1</v>
      </c>
      <c r="J124" s="45" t="s">
        <v>41</v>
      </c>
      <c r="K124" s="45"/>
      <c r="L124" s="46">
        <v>67000</v>
      </c>
      <c r="M124" s="45" t="s">
        <v>44</v>
      </c>
      <c r="N124" s="47">
        <f t="shared" ref="N124:N143" si="8">C124*I124*L124*G124</f>
        <v>1340000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22"/>
    </row>
    <row r="125" spans="1:36" x14ac:dyDescent="0.25">
      <c r="B125" s="13" t="s">
        <v>124</v>
      </c>
      <c r="C125" s="45">
        <v>10</v>
      </c>
      <c r="D125" s="45" t="s">
        <v>57</v>
      </c>
      <c r="E125" s="45"/>
      <c r="F125" s="45"/>
      <c r="G125" s="30">
        <v>2</v>
      </c>
      <c r="H125" s="30" t="s">
        <v>42</v>
      </c>
      <c r="I125" s="45">
        <v>1</v>
      </c>
      <c r="J125" s="45" t="s">
        <v>41</v>
      </c>
      <c r="K125" s="45"/>
      <c r="L125" s="46">
        <v>67000</v>
      </c>
      <c r="M125" s="45" t="s">
        <v>44</v>
      </c>
      <c r="N125" s="47">
        <f t="shared" si="8"/>
        <v>1340000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22"/>
    </row>
    <row r="126" spans="1:36" x14ac:dyDescent="0.25">
      <c r="B126" s="13" t="s">
        <v>125</v>
      </c>
      <c r="C126" s="45">
        <v>0</v>
      </c>
      <c r="D126" s="45" t="s">
        <v>57</v>
      </c>
      <c r="E126" s="45"/>
      <c r="F126" s="45"/>
      <c r="G126" s="30">
        <v>2</v>
      </c>
      <c r="H126" s="30" t="s">
        <v>42</v>
      </c>
      <c r="I126" s="45">
        <v>1</v>
      </c>
      <c r="J126" s="45" t="s">
        <v>41</v>
      </c>
      <c r="K126" s="45"/>
      <c r="L126" s="46">
        <v>67000</v>
      </c>
      <c r="M126" s="45" t="s">
        <v>44</v>
      </c>
      <c r="N126" s="47">
        <f t="shared" si="8"/>
        <v>0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22"/>
    </row>
    <row r="127" spans="1:36" ht="30" x14ac:dyDescent="0.25">
      <c r="B127" s="32" t="s">
        <v>126</v>
      </c>
      <c r="C127" s="45">
        <v>20</v>
      </c>
      <c r="D127" s="45" t="s">
        <v>57</v>
      </c>
      <c r="E127" s="45"/>
      <c r="F127" s="45"/>
      <c r="G127" s="30">
        <v>2</v>
      </c>
      <c r="H127" s="30" t="s">
        <v>42</v>
      </c>
      <c r="I127" s="45">
        <v>1</v>
      </c>
      <c r="J127" s="45" t="s">
        <v>41</v>
      </c>
      <c r="K127" s="45"/>
      <c r="L127" s="48">
        <v>43000</v>
      </c>
      <c r="M127" s="45" t="s">
        <v>44</v>
      </c>
      <c r="N127" s="47">
        <f t="shared" si="8"/>
        <v>1720000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22"/>
    </row>
    <row r="128" spans="1:36" x14ac:dyDescent="0.25">
      <c r="B128" s="13" t="s">
        <v>127</v>
      </c>
      <c r="C128" s="45">
        <v>25</v>
      </c>
      <c r="D128" s="45" t="s">
        <v>57</v>
      </c>
      <c r="E128" s="45"/>
      <c r="F128" s="45"/>
      <c r="G128" s="30">
        <v>1</v>
      </c>
      <c r="H128" s="30" t="s">
        <v>42</v>
      </c>
      <c r="I128" s="45">
        <v>1</v>
      </c>
      <c r="J128" s="45" t="s">
        <v>41</v>
      </c>
      <c r="K128" s="45"/>
      <c r="L128" s="49">
        <v>67000</v>
      </c>
      <c r="M128" s="45" t="s">
        <v>44</v>
      </c>
      <c r="N128" s="47">
        <f t="shared" si="8"/>
        <v>1675000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22"/>
    </row>
    <row r="129" spans="2:37" x14ac:dyDescent="0.25">
      <c r="B129" s="13" t="s">
        <v>128</v>
      </c>
      <c r="C129" s="45">
        <v>25</v>
      </c>
      <c r="D129" s="45" t="s">
        <v>57</v>
      </c>
      <c r="E129" s="45"/>
      <c r="F129" s="45"/>
      <c r="G129" s="30">
        <v>3</v>
      </c>
      <c r="H129" s="30" t="s">
        <v>42</v>
      </c>
      <c r="I129" s="45">
        <v>1</v>
      </c>
      <c r="J129" s="45" t="s">
        <v>41</v>
      </c>
      <c r="K129" s="45"/>
      <c r="L129" s="46">
        <v>67000</v>
      </c>
      <c r="M129" s="45" t="s">
        <v>44</v>
      </c>
      <c r="N129" s="47">
        <f t="shared" si="8"/>
        <v>5025000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22"/>
    </row>
    <row r="130" spans="2:37" x14ac:dyDescent="0.25">
      <c r="B130" s="13" t="s">
        <v>129</v>
      </c>
      <c r="C130" s="45">
        <v>0</v>
      </c>
      <c r="D130" s="45" t="s">
        <v>57</v>
      </c>
      <c r="E130" s="45"/>
      <c r="F130" s="45"/>
      <c r="G130" s="30">
        <v>2</v>
      </c>
      <c r="H130" s="30" t="s">
        <v>42</v>
      </c>
      <c r="I130" s="45">
        <v>1</v>
      </c>
      <c r="J130" s="45" t="s">
        <v>41</v>
      </c>
      <c r="K130" s="45"/>
      <c r="L130" s="46">
        <v>67000</v>
      </c>
      <c r="M130" s="45" t="s">
        <v>44</v>
      </c>
      <c r="N130" s="47">
        <f t="shared" si="8"/>
        <v>0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22"/>
    </row>
    <row r="131" spans="2:37" x14ac:dyDescent="0.25">
      <c r="B131" s="13" t="s">
        <v>96</v>
      </c>
      <c r="C131" s="45">
        <v>22</v>
      </c>
      <c r="D131" s="45" t="s">
        <v>57</v>
      </c>
      <c r="E131" s="45"/>
      <c r="F131" s="45"/>
      <c r="G131" s="30">
        <v>2</v>
      </c>
      <c r="H131" s="30" t="s">
        <v>42</v>
      </c>
      <c r="I131" s="45">
        <v>1</v>
      </c>
      <c r="J131" s="45" t="s">
        <v>41</v>
      </c>
      <c r="K131" s="45"/>
      <c r="L131" s="49">
        <v>67000</v>
      </c>
      <c r="M131" s="45" t="s">
        <v>44</v>
      </c>
      <c r="N131" s="47">
        <f t="shared" si="8"/>
        <v>2948000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22"/>
    </row>
    <row r="132" spans="2:37" x14ac:dyDescent="0.25">
      <c r="B132" s="13" t="s">
        <v>130</v>
      </c>
      <c r="C132" s="45">
        <v>0</v>
      </c>
      <c r="D132" s="45" t="s">
        <v>57</v>
      </c>
      <c r="E132" s="45"/>
      <c r="F132" s="45"/>
      <c r="G132" s="30">
        <v>1</v>
      </c>
      <c r="H132" s="30" t="s">
        <v>42</v>
      </c>
      <c r="I132" s="45">
        <v>1</v>
      </c>
      <c r="J132" s="45" t="s">
        <v>41</v>
      </c>
      <c r="K132" s="45"/>
      <c r="L132" s="46">
        <v>67000</v>
      </c>
      <c r="M132" s="45" t="s">
        <v>44</v>
      </c>
      <c r="N132" s="47">
        <f t="shared" si="8"/>
        <v>0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22"/>
    </row>
    <row r="133" spans="2:37" x14ac:dyDescent="0.25">
      <c r="B133" s="13" t="s">
        <v>131</v>
      </c>
      <c r="C133" s="45">
        <v>45</v>
      </c>
      <c r="D133" s="45" t="s">
        <v>57</v>
      </c>
      <c r="E133" s="45"/>
      <c r="F133" s="45"/>
      <c r="G133" s="30">
        <v>2</v>
      </c>
      <c r="H133" s="30" t="s">
        <v>42</v>
      </c>
      <c r="I133" s="45">
        <v>1</v>
      </c>
      <c r="J133" s="45" t="s">
        <v>41</v>
      </c>
      <c r="K133" s="45"/>
      <c r="L133" s="46">
        <v>67000</v>
      </c>
      <c r="M133" s="45" t="s">
        <v>44</v>
      </c>
      <c r="N133" s="47">
        <f t="shared" si="8"/>
        <v>6030000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22"/>
    </row>
    <row r="134" spans="2:37" x14ac:dyDescent="0.25">
      <c r="B134" s="13" t="s">
        <v>132</v>
      </c>
      <c r="C134" s="45">
        <v>25</v>
      </c>
      <c r="D134" s="45" t="s">
        <v>57</v>
      </c>
      <c r="E134" s="45"/>
      <c r="F134" s="45"/>
      <c r="G134" s="30">
        <v>1</v>
      </c>
      <c r="H134" s="30" t="s">
        <v>42</v>
      </c>
      <c r="I134" s="45">
        <v>1</v>
      </c>
      <c r="J134" s="45" t="s">
        <v>41</v>
      </c>
      <c r="K134" s="45"/>
      <c r="L134" s="46">
        <v>67000</v>
      </c>
      <c r="M134" s="45" t="s">
        <v>44</v>
      </c>
      <c r="N134" s="47">
        <f t="shared" si="8"/>
        <v>1675000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2"/>
    </row>
    <row r="135" spans="2:37" x14ac:dyDescent="0.25">
      <c r="B135" s="13" t="s">
        <v>120</v>
      </c>
      <c r="C135" s="45">
        <v>10</v>
      </c>
      <c r="D135" s="45" t="s">
        <v>57</v>
      </c>
      <c r="E135" s="45"/>
      <c r="F135" s="45"/>
      <c r="G135" s="30">
        <v>1</v>
      </c>
      <c r="H135" s="30" t="s">
        <v>42</v>
      </c>
      <c r="I135" s="45">
        <v>1</v>
      </c>
      <c r="J135" s="45" t="s">
        <v>41</v>
      </c>
      <c r="K135" s="45"/>
      <c r="L135" s="46">
        <v>67000</v>
      </c>
      <c r="M135" s="45" t="s">
        <v>44</v>
      </c>
      <c r="N135" s="47">
        <f t="shared" si="8"/>
        <v>670000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22"/>
    </row>
    <row r="136" spans="2:37" x14ac:dyDescent="0.25">
      <c r="B136" s="13" t="s">
        <v>133</v>
      </c>
      <c r="C136" s="45">
        <v>10</v>
      </c>
      <c r="D136" s="45" t="s">
        <v>57</v>
      </c>
      <c r="E136" s="45"/>
      <c r="F136" s="45"/>
      <c r="G136" s="30">
        <v>1</v>
      </c>
      <c r="H136" s="30" t="s">
        <v>42</v>
      </c>
      <c r="I136" s="45">
        <v>1</v>
      </c>
      <c r="J136" s="45" t="s">
        <v>41</v>
      </c>
      <c r="K136" s="45"/>
      <c r="L136" s="46">
        <v>67000</v>
      </c>
      <c r="M136" s="45" t="s">
        <v>44</v>
      </c>
      <c r="N136" s="47">
        <f t="shared" si="8"/>
        <v>670000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22"/>
    </row>
    <row r="137" spans="2:37" x14ac:dyDescent="0.25">
      <c r="B137" s="32" t="s">
        <v>134</v>
      </c>
      <c r="C137" s="45">
        <v>0</v>
      </c>
      <c r="D137" s="32" t="s">
        <v>63</v>
      </c>
      <c r="E137" s="45"/>
      <c r="F137" s="45"/>
      <c r="G137" s="30">
        <v>1</v>
      </c>
      <c r="H137" s="30" t="s">
        <v>42</v>
      </c>
      <c r="I137" s="45">
        <v>1</v>
      </c>
      <c r="J137" s="45" t="s">
        <v>41</v>
      </c>
      <c r="K137" s="45"/>
      <c r="L137" s="46">
        <v>67000</v>
      </c>
      <c r="M137" s="45" t="s">
        <v>44</v>
      </c>
      <c r="N137" s="47">
        <f t="shared" si="8"/>
        <v>0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22"/>
    </row>
    <row r="138" spans="2:37" x14ac:dyDescent="0.25">
      <c r="B138" s="32" t="s">
        <v>99</v>
      </c>
      <c r="C138" s="45">
        <v>27</v>
      </c>
      <c r="D138" s="32" t="s">
        <v>63</v>
      </c>
      <c r="E138" s="45"/>
      <c r="F138" s="45"/>
      <c r="G138" s="30">
        <v>1</v>
      </c>
      <c r="H138" s="30" t="s">
        <v>42</v>
      </c>
      <c r="I138" s="45">
        <v>1</v>
      </c>
      <c r="J138" s="45" t="s">
        <v>41</v>
      </c>
      <c r="K138" s="45"/>
      <c r="L138" s="46">
        <v>67000</v>
      </c>
      <c r="M138" s="45" t="s">
        <v>44</v>
      </c>
      <c r="N138" s="47">
        <f t="shared" si="8"/>
        <v>1809000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22"/>
      <c r="AF138" s="108"/>
    </row>
    <row r="139" spans="2:37" x14ac:dyDescent="0.25">
      <c r="B139" s="32" t="s">
        <v>100</v>
      </c>
      <c r="C139" s="45">
        <v>0</v>
      </c>
      <c r="D139" s="45" t="s">
        <v>57</v>
      </c>
      <c r="E139" s="45"/>
      <c r="F139" s="45"/>
      <c r="G139" s="30">
        <v>1</v>
      </c>
      <c r="H139" s="30" t="s">
        <v>42</v>
      </c>
      <c r="I139" s="45">
        <v>1</v>
      </c>
      <c r="J139" s="45" t="s">
        <v>41</v>
      </c>
      <c r="K139" s="45"/>
      <c r="L139" s="46">
        <v>67000</v>
      </c>
      <c r="M139" s="45" t="s">
        <v>44</v>
      </c>
      <c r="N139" s="47">
        <f t="shared" si="8"/>
        <v>0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22"/>
    </row>
    <row r="140" spans="2:37" x14ac:dyDescent="0.25">
      <c r="B140" s="32" t="s">
        <v>122</v>
      </c>
      <c r="C140" s="45">
        <v>25</v>
      </c>
      <c r="D140" s="45" t="s">
        <v>57</v>
      </c>
      <c r="E140" s="45"/>
      <c r="F140" s="45"/>
      <c r="G140" s="30">
        <v>1</v>
      </c>
      <c r="H140" s="30" t="s">
        <v>42</v>
      </c>
      <c r="I140" s="45">
        <v>1</v>
      </c>
      <c r="J140" s="45" t="s">
        <v>41</v>
      </c>
      <c r="K140" s="45"/>
      <c r="L140" s="46">
        <v>67000</v>
      </c>
      <c r="M140" s="45" t="s">
        <v>44</v>
      </c>
      <c r="N140" s="47">
        <f t="shared" si="8"/>
        <v>1675000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22"/>
      <c r="AF140" s="108"/>
    </row>
    <row r="141" spans="2:37" x14ac:dyDescent="0.25">
      <c r="B141" s="32" t="s">
        <v>135</v>
      </c>
      <c r="C141" s="45">
        <v>18</v>
      </c>
      <c r="D141" s="45" t="s">
        <v>57</v>
      </c>
      <c r="E141" s="45"/>
      <c r="F141" s="45"/>
      <c r="G141" s="30">
        <v>1</v>
      </c>
      <c r="H141" s="30" t="s">
        <v>42</v>
      </c>
      <c r="I141" s="45">
        <v>1</v>
      </c>
      <c r="J141" s="45" t="s">
        <v>41</v>
      </c>
      <c r="K141" s="45"/>
      <c r="L141" s="46">
        <v>67000</v>
      </c>
      <c r="M141" s="45" t="s">
        <v>44</v>
      </c>
      <c r="N141" s="47">
        <f t="shared" si="8"/>
        <v>1206000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22"/>
      <c r="AF141" s="108"/>
    </row>
    <row r="142" spans="2:37" x14ac:dyDescent="0.25">
      <c r="B142" s="32" t="s">
        <v>136</v>
      </c>
      <c r="C142" s="45">
        <v>20</v>
      </c>
      <c r="D142" s="45" t="s">
        <v>57</v>
      </c>
      <c r="E142" s="45"/>
      <c r="F142" s="45"/>
      <c r="G142" s="30">
        <v>1</v>
      </c>
      <c r="H142" s="30" t="s">
        <v>42</v>
      </c>
      <c r="I142" s="45">
        <v>1</v>
      </c>
      <c r="J142" s="45" t="s">
        <v>41</v>
      </c>
      <c r="K142" s="45"/>
      <c r="L142" s="46">
        <v>67000</v>
      </c>
      <c r="M142" s="45" t="s">
        <v>44</v>
      </c>
      <c r="N142" s="47">
        <f t="shared" si="8"/>
        <v>1340000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22"/>
      <c r="AK142" s="108"/>
    </row>
    <row r="143" spans="2:37" x14ac:dyDescent="0.25">
      <c r="B143" s="13" t="s">
        <v>101</v>
      </c>
      <c r="C143" s="45">
        <v>11</v>
      </c>
      <c r="D143" s="45" t="s">
        <v>57</v>
      </c>
      <c r="E143" s="45"/>
      <c r="F143" s="45"/>
      <c r="G143" s="30">
        <v>2</v>
      </c>
      <c r="H143" s="30" t="s">
        <v>42</v>
      </c>
      <c r="I143" s="45">
        <v>1</v>
      </c>
      <c r="J143" s="45" t="s">
        <v>41</v>
      </c>
      <c r="K143" s="45"/>
      <c r="L143" s="46">
        <v>67000</v>
      </c>
      <c r="M143" s="45" t="s">
        <v>44</v>
      </c>
      <c r="N143" s="47">
        <f t="shared" si="8"/>
        <v>1474000</v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22"/>
      <c r="AF143" s="108"/>
    </row>
    <row r="144" spans="2:37" x14ac:dyDescent="0.25">
      <c r="B144" s="32"/>
      <c r="C144" s="45"/>
      <c r="D144" s="45"/>
      <c r="E144" s="45"/>
      <c r="F144" s="45"/>
      <c r="G144" s="30"/>
      <c r="H144" s="30"/>
      <c r="I144" s="45"/>
      <c r="J144" s="45"/>
      <c r="K144" s="45"/>
      <c r="L144" s="46"/>
      <c r="M144" s="45"/>
      <c r="N144" s="4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22"/>
    </row>
    <row r="145" spans="1:41" x14ac:dyDescent="0.25">
      <c r="B145" s="50" t="s">
        <v>59</v>
      </c>
      <c r="C145" s="45"/>
      <c r="D145" s="45"/>
      <c r="E145" s="45"/>
      <c r="F145" s="45"/>
      <c r="G145" s="30"/>
      <c r="H145" s="30"/>
      <c r="I145" s="45"/>
      <c r="J145" s="45"/>
      <c r="K145" s="45"/>
      <c r="L145" s="46"/>
      <c r="M145" s="45"/>
      <c r="N145" s="4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22"/>
    </row>
    <row r="146" spans="1:41" ht="30" x14ac:dyDescent="0.25">
      <c r="B146" s="45" t="s">
        <v>250</v>
      </c>
      <c r="C146" s="45">
        <v>33</v>
      </c>
      <c r="D146" s="45" t="s">
        <v>248</v>
      </c>
      <c r="E146" s="45"/>
      <c r="F146" s="45"/>
      <c r="G146" s="30"/>
      <c r="H146" s="30"/>
      <c r="I146" s="45"/>
      <c r="J146" s="45"/>
      <c r="K146" s="45"/>
      <c r="L146" s="46">
        <v>1000</v>
      </c>
      <c r="M146" s="45" t="s">
        <v>44</v>
      </c>
      <c r="N146" s="47">
        <f>C146*L146</f>
        <v>33000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22"/>
    </row>
    <row r="147" spans="1:41" x14ac:dyDescent="0.25">
      <c r="B147" s="32"/>
      <c r="C147" s="45"/>
      <c r="D147" s="45"/>
      <c r="E147" s="45"/>
      <c r="F147" s="45"/>
      <c r="G147" s="30"/>
      <c r="H147" s="30"/>
      <c r="I147" s="45"/>
      <c r="J147" s="45"/>
      <c r="K147" s="45"/>
      <c r="L147" s="46"/>
      <c r="M147" s="45"/>
      <c r="N147" s="4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22"/>
    </row>
    <row r="148" spans="1:41" x14ac:dyDescent="0.25">
      <c r="B148" s="32"/>
      <c r="C148" s="45"/>
      <c r="D148" s="45"/>
      <c r="E148" s="45"/>
      <c r="F148" s="45"/>
      <c r="G148" s="30"/>
      <c r="H148" s="30"/>
      <c r="I148" s="45"/>
      <c r="J148" s="45"/>
      <c r="K148" s="45"/>
      <c r="L148" s="46"/>
      <c r="M148" s="45"/>
      <c r="N148" s="4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22"/>
    </row>
    <row r="149" spans="1:41" x14ac:dyDescent="0.25">
      <c r="A149" s="12" t="s">
        <v>244</v>
      </c>
      <c r="B149" s="33" t="s">
        <v>277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34">
        <f>N150</f>
        <v>0</v>
      </c>
      <c r="AC149" s="22"/>
    </row>
    <row r="150" spans="1:41" ht="30" x14ac:dyDescent="0.25">
      <c r="B150" s="32" t="s">
        <v>137</v>
      </c>
      <c r="C150" s="7">
        <v>0</v>
      </c>
      <c r="D150" s="7" t="s">
        <v>138</v>
      </c>
      <c r="E150" s="7"/>
      <c r="F150" s="7"/>
      <c r="G150" s="30"/>
      <c r="H150" s="30"/>
      <c r="I150" s="7"/>
      <c r="J150" s="7"/>
      <c r="K150" s="7"/>
      <c r="L150" s="22">
        <v>15000000</v>
      </c>
      <c r="M150" s="7"/>
      <c r="N150" s="34">
        <f>C150*L150</f>
        <v>0</v>
      </c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22"/>
    </row>
    <row r="151" spans="1:41" x14ac:dyDescent="0.25">
      <c r="B151" s="33"/>
      <c r="C151" s="45"/>
      <c r="D151" s="45"/>
      <c r="E151" s="45"/>
      <c r="F151" s="45"/>
      <c r="G151" s="30"/>
      <c r="H151" s="30"/>
      <c r="I151" s="45"/>
      <c r="J151" s="45"/>
      <c r="K151" s="45"/>
      <c r="L151" s="46"/>
      <c r="M151" s="45"/>
      <c r="N151" s="4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22"/>
    </row>
    <row r="152" spans="1:41" x14ac:dyDescent="0.25">
      <c r="B152" s="33"/>
      <c r="C152" s="7"/>
      <c r="D152" s="8"/>
      <c r="E152" s="7"/>
      <c r="F152" s="14"/>
      <c r="G152" s="7"/>
      <c r="H152" s="8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5">
        <v>84692308</v>
      </c>
      <c r="AB152" s="7"/>
      <c r="AC152" s="22"/>
    </row>
    <row r="153" spans="1:41" ht="18.75" x14ac:dyDescent="0.25">
      <c r="B153" s="9" t="s">
        <v>139</v>
      </c>
      <c r="C153" s="7"/>
      <c r="D153" s="8"/>
      <c r="E153" s="7"/>
      <c r="F153" s="14"/>
      <c r="G153" s="7"/>
      <c r="H153" s="8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26">
        <f>SUM(N155:N169)</f>
        <v>84692000</v>
      </c>
      <c r="AB153" s="26">
        <f>AA152-AA153</f>
        <v>308</v>
      </c>
      <c r="AC153" s="22"/>
    </row>
    <row r="154" spans="1:41" ht="15.75" x14ac:dyDescent="0.25">
      <c r="A154" s="12" t="s">
        <v>7</v>
      </c>
      <c r="B154" s="27" t="s">
        <v>36</v>
      </c>
      <c r="C154" s="7"/>
      <c r="D154" s="8"/>
      <c r="E154" s="7"/>
      <c r="F154" s="14"/>
      <c r="G154" s="7"/>
      <c r="H154" s="8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26">
        <f>SUM(N155:N157)</f>
        <v>19500000</v>
      </c>
      <c r="AB154" s="7"/>
      <c r="AC154" s="22"/>
    </row>
    <row r="155" spans="1:41" x14ac:dyDescent="0.25">
      <c r="B155" s="7" t="s">
        <v>140</v>
      </c>
      <c r="C155" s="28">
        <v>6</v>
      </c>
      <c r="D155" s="28" t="s">
        <v>141</v>
      </c>
      <c r="E155" s="28">
        <v>10</v>
      </c>
      <c r="F155" s="28" t="s">
        <v>46</v>
      </c>
      <c r="G155" s="28">
        <v>1</v>
      </c>
      <c r="H155" s="28" t="s">
        <v>41</v>
      </c>
      <c r="I155" s="7">
        <v>2</v>
      </c>
      <c r="J155" s="8" t="s">
        <v>42</v>
      </c>
      <c r="K155" s="7" t="s">
        <v>43</v>
      </c>
      <c r="L155" s="14">
        <v>50000</v>
      </c>
      <c r="M155" s="7" t="s">
        <v>44</v>
      </c>
      <c r="N155" s="26">
        <f>C155*E155*G155*I155*L155</f>
        <v>6000000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22"/>
      <c r="AE155" s="108"/>
      <c r="AF155" s="108"/>
    </row>
    <row r="156" spans="1:41" x14ac:dyDescent="0.25">
      <c r="B156" s="13" t="s">
        <v>142</v>
      </c>
      <c r="C156" s="28">
        <v>1</v>
      </c>
      <c r="D156" s="28" t="s">
        <v>40</v>
      </c>
      <c r="E156" s="28">
        <v>10</v>
      </c>
      <c r="F156" s="28" t="s">
        <v>143</v>
      </c>
      <c r="G156" s="28">
        <v>1</v>
      </c>
      <c r="H156" s="28" t="s">
        <v>41</v>
      </c>
      <c r="I156" s="7">
        <v>14</v>
      </c>
      <c r="J156" s="8" t="s">
        <v>42</v>
      </c>
      <c r="K156" s="7" t="s">
        <v>43</v>
      </c>
      <c r="L156" s="14">
        <v>50000</v>
      </c>
      <c r="M156" s="7" t="s">
        <v>44</v>
      </c>
      <c r="N156" s="26">
        <f>C156*E156*G156*I156*L156</f>
        <v>7000000</v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22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</row>
    <row r="157" spans="1:41" x14ac:dyDescent="0.25">
      <c r="B157" s="13" t="s">
        <v>144</v>
      </c>
      <c r="C157" s="28">
        <v>1</v>
      </c>
      <c r="D157" s="28" t="s">
        <v>40</v>
      </c>
      <c r="E157" s="28">
        <v>10</v>
      </c>
      <c r="F157" s="28" t="s">
        <v>143</v>
      </c>
      <c r="G157" s="28">
        <v>1</v>
      </c>
      <c r="H157" s="28" t="s">
        <v>41</v>
      </c>
      <c r="I157" s="7">
        <v>13</v>
      </c>
      <c r="J157" s="8" t="s">
        <v>42</v>
      </c>
      <c r="K157" s="7" t="s">
        <v>43</v>
      </c>
      <c r="L157" s="14">
        <v>50000</v>
      </c>
      <c r="M157" s="7" t="s">
        <v>44</v>
      </c>
      <c r="N157" s="26">
        <f>C157*E157*G157*I157*L157</f>
        <v>6500000</v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22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</row>
    <row r="158" spans="1:41" x14ac:dyDescent="0.25">
      <c r="B158" s="13"/>
      <c r="C158" s="28"/>
      <c r="D158" s="28"/>
      <c r="E158" s="28"/>
      <c r="F158" s="28"/>
      <c r="G158" s="28"/>
      <c r="H158" s="28"/>
      <c r="I158" s="7"/>
      <c r="J158" s="8"/>
      <c r="K158" s="7"/>
      <c r="L158" s="14"/>
      <c r="M158" s="7"/>
      <c r="N158" s="26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22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</row>
    <row r="159" spans="1:41" x14ac:dyDescent="0.25">
      <c r="A159" s="12" t="s">
        <v>295</v>
      </c>
      <c r="B159" s="33" t="s">
        <v>246</v>
      </c>
      <c r="C159" s="28"/>
      <c r="D159" s="28"/>
      <c r="E159" s="28"/>
      <c r="F159" s="28"/>
      <c r="G159" s="28"/>
      <c r="H159" s="28"/>
      <c r="I159" s="7"/>
      <c r="J159" s="8"/>
      <c r="K159" s="7"/>
      <c r="L159" s="14"/>
      <c r="M159" s="7"/>
      <c r="N159" s="26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22"/>
    </row>
    <row r="160" spans="1:41" x14ac:dyDescent="0.25">
      <c r="B160" s="7" t="s">
        <v>246</v>
      </c>
      <c r="C160" s="28">
        <v>1</v>
      </c>
      <c r="D160" s="28" t="s">
        <v>40</v>
      </c>
      <c r="E160" s="28">
        <v>10</v>
      </c>
      <c r="F160" s="28" t="s">
        <v>143</v>
      </c>
      <c r="G160" s="28">
        <v>1</v>
      </c>
      <c r="H160" s="28" t="s">
        <v>41</v>
      </c>
      <c r="I160" s="7">
        <v>24</v>
      </c>
      <c r="J160" s="8" t="s">
        <v>42</v>
      </c>
      <c r="K160" s="7" t="s">
        <v>43</v>
      </c>
      <c r="L160" s="14">
        <v>150000</v>
      </c>
      <c r="M160" s="7" t="s">
        <v>44</v>
      </c>
      <c r="N160" s="26">
        <f>C160*E160*G160*I160*L160</f>
        <v>36000000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26">
        <f>N160/150000</f>
        <v>240</v>
      </c>
      <c r="AC160" s="22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</row>
    <row r="161" spans="1:41" x14ac:dyDescent="0.25">
      <c r="B161" s="33"/>
      <c r="C161" s="7"/>
      <c r="D161" s="8"/>
      <c r="E161" s="7"/>
      <c r="F161" s="14"/>
      <c r="G161" s="7"/>
      <c r="H161" s="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22"/>
    </row>
    <row r="162" spans="1:41" ht="15.75" x14ac:dyDescent="0.25">
      <c r="A162" s="2" t="s">
        <v>9</v>
      </c>
      <c r="B162" s="27" t="s">
        <v>56</v>
      </c>
      <c r="C162" s="7"/>
      <c r="D162" s="8"/>
      <c r="E162" s="7"/>
      <c r="F162" s="14"/>
      <c r="G162" s="7"/>
      <c r="H162" s="8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26">
        <f>SUM(N163:N165)</f>
        <v>28944000</v>
      </c>
      <c r="AB162" s="7"/>
      <c r="AC162" s="22"/>
    </row>
    <row r="163" spans="1:41" x14ac:dyDescent="0.25">
      <c r="B163" s="7" t="s">
        <v>140</v>
      </c>
      <c r="C163" s="7">
        <v>60</v>
      </c>
      <c r="D163" s="7" t="s">
        <v>117</v>
      </c>
      <c r="E163" s="7"/>
      <c r="F163" s="7"/>
      <c r="G163" s="30">
        <v>2</v>
      </c>
      <c r="H163" s="30" t="s">
        <v>41</v>
      </c>
      <c r="I163" s="7">
        <v>1</v>
      </c>
      <c r="J163" s="7" t="s">
        <v>42</v>
      </c>
      <c r="K163" s="7"/>
      <c r="L163" s="14">
        <v>67000</v>
      </c>
      <c r="M163" s="7" t="s">
        <v>44</v>
      </c>
      <c r="N163" s="26">
        <f>C163*I163*L163*G163</f>
        <v>8040000</v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22"/>
      <c r="AE163" s="108"/>
      <c r="AF163" s="108"/>
    </row>
    <row r="164" spans="1:41" x14ac:dyDescent="0.25">
      <c r="B164" s="13" t="s">
        <v>142</v>
      </c>
      <c r="C164" s="7">
        <v>13</v>
      </c>
      <c r="D164" s="7" t="s">
        <v>57</v>
      </c>
      <c r="E164" s="7"/>
      <c r="F164" s="7"/>
      <c r="G164" s="30">
        <v>1</v>
      </c>
      <c r="H164" s="30" t="s">
        <v>41</v>
      </c>
      <c r="I164" s="7">
        <v>14</v>
      </c>
      <c r="J164" s="7" t="s">
        <v>42</v>
      </c>
      <c r="K164" s="7"/>
      <c r="L164" s="14">
        <v>67000</v>
      </c>
      <c r="M164" s="7" t="s">
        <v>44</v>
      </c>
      <c r="N164" s="26">
        <f>C164*I164*L164*G164</f>
        <v>12194000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22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</row>
    <row r="165" spans="1:41" x14ac:dyDescent="0.25">
      <c r="B165" s="13" t="s">
        <v>144</v>
      </c>
      <c r="C165" s="7">
        <v>10</v>
      </c>
      <c r="D165" s="7" t="s">
        <v>57</v>
      </c>
      <c r="E165" s="7"/>
      <c r="F165" s="7"/>
      <c r="G165" s="30">
        <v>1</v>
      </c>
      <c r="H165" s="30" t="s">
        <v>41</v>
      </c>
      <c r="I165" s="7">
        <v>13</v>
      </c>
      <c r="J165" s="7" t="s">
        <v>42</v>
      </c>
      <c r="K165" s="7"/>
      <c r="L165" s="14">
        <v>67000</v>
      </c>
      <c r="M165" s="7" t="s">
        <v>44</v>
      </c>
      <c r="N165" s="26">
        <f>C165*I165*L165</f>
        <v>8710000</v>
      </c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22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</row>
    <row r="166" spans="1:41" x14ac:dyDescent="0.25">
      <c r="B166" s="13"/>
      <c r="C166" s="7"/>
      <c r="D166" s="7"/>
      <c r="E166" s="7"/>
      <c r="F166" s="7"/>
      <c r="G166" s="30"/>
      <c r="H166" s="30"/>
      <c r="I166" s="7"/>
      <c r="J166" s="7"/>
      <c r="K166" s="7"/>
      <c r="L166" s="14"/>
      <c r="M166" s="7"/>
      <c r="N166" s="26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22"/>
    </row>
    <row r="167" spans="1:41" x14ac:dyDescent="0.25">
      <c r="B167" s="33"/>
      <c r="C167" s="7"/>
      <c r="D167" s="8"/>
      <c r="E167" s="7"/>
      <c r="F167" s="14"/>
      <c r="G167" s="7"/>
      <c r="H167" s="8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22"/>
    </row>
    <row r="168" spans="1:41" x14ac:dyDescent="0.25">
      <c r="B168" s="33" t="s">
        <v>59</v>
      </c>
      <c r="C168" s="7"/>
      <c r="D168" s="8"/>
      <c r="E168" s="7"/>
      <c r="F168" s="14"/>
      <c r="G168" s="7"/>
      <c r="H168" s="8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22"/>
    </row>
    <row r="169" spans="1:41" x14ac:dyDescent="0.25">
      <c r="B169" s="7" t="s">
        <v>145</v>
      </c>
      <c r="C169" s="7">
        <v>248</v>
      </c>
      <c r="D169" s="8" t="s">
        <v>248</v>
      </c>
      <c r="E169" s="7"/>
      <c r="F169" s="14"/>
      <c r="G169" s="7"/>
      <c r="H169" s="8"/>
      <c r="I169" s="7"/>
      <c r="J169" s="7"/>
      <c r="K169" s="22"/>
      <c r="L169" s="22">
        <v>1000</v>
      </c>
      <c r="M169" s="7" t="s">
        <v>44</v>
      </c>
      <c r="N169" s="34">
        <f>C169*L169</f>
        <v>248000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22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</row>
    <row r="170" spans="1:41" x14ac:dyDescent="0.25">
      <c r="B170" s="7"/>
      <c r="C170" s="7"/>
      <c r="D170" s="8"/>
      <c r="E170" s="7"/>
      <c r="F170" s="14"/>
      <c r="G170" s="7"/>
      <c r="H170" s="8"/>
      <c r="I170" s="7"/>
      <c r="J170" s="7"/>
      <c r="K170" s="22"/>
      <c r="L170" s="22"/>
      <c r="M170" s="7"/>
      <c r="N170" s="34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22"/>
    </row>
    <row r="171" spans="1:41" x14ac:dyDescent="0.25">
      <c r="B171" s="33"/>
      <c r="C171" s="7"/>
      <c r="D171" s="8"/>
      <c r="E171" s="7"/>
      <c r="F171" s="14"/>
      <c r="G171" s="7"/>
      <c r="H171" s="8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5">
        <v>50000000</v>
      </c>
      <c r="AB171" s="7"/>
      <c r="AC171" s="22"/>
    </row>
    <row r="172" spans="1:41" ht="18.75" x14ac:dyDescent="0.25">
      <c r="B172" s="9" t="s">
        <v>146</v>
      </c>
      <c r="C172" s="7"/>
      <c r="D172" s="8"/>
      <c r="E172" s="7"/>
      <c r="F172" s="14"/>
      <c r="G172" s="7"/>
      <c r="H172" s="8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26">
        <f>SUM(N175:N204)</f>
        <v>50000000</v>
      </c>
      <c r="AB172" s="34">
        <f>AA172-AA171</f>
        <v>0</v>
      </c>
      <c r="AC172" s="22"/>
    </row>
    <row r="173" spans="1:41" ht="15.75" x14ac:dyDescent="0.25">
      <c r="B173" s="27" t="s">
        <v>36</v>
      </c>
      <c r="C173" s="7"/>
      <c r="D173" s="8"/>
      <c r="E173" s="7"/>
      <c r="F173" s="14"/>
      <c r="G173" s="7"/>
      <c r="H173" s="8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22"/>
    </row>
    <row r="174" spans="1:41" ht="15.75" x14ac:dyDescent="0.25">
      <c r="A174" s="12" t="s">
        <v>7</v>
      </c>
      <c r="B174" s="27" t="s">
        <v>37</v>
      </c>
      <c r="C174" s="7"/>
      <c r="D174" s="8"/>
      <c r="E174" s="7"/>
      <c r="F174" s="14"/>
      <c r="G174" s="7"/>
      <c r="H174" s="8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26">
        <f>SUM(N175:Z194)</f>
        <v>41250000</v>
      </c>
      <c r="AB174" s="7"/>
      <c r="AC174" s="22"/>
    </row>
    <row r="175" spans="1:41" x14ac:dyDescent="0.25">
      <c r="B175" s="32" t="s">
        <v>147</v>
      </c>
      <c r="C175" s="28">
        <v>1</v>
      </c>
      <c r="D175" s="28" t="s">
        <v>40</v>
      </c>
      <c r="E175" s="28">
        <v>15</v>
      </c>
      <c r="F175" s="28" t="s">
        <v>77</v>
      </c>
      <c r="G175" s="28">
        <v>1</v>
      </c>
      <c r="H175" s="28" t="s">
        <v>41</v>
      </c>
      <c r="I175" s="7">
        <v>1</v>
      </c>
      <c r="J175" s="8" t="s">
        <v>42</v>
      </c>
      <c r="K175" s="7" t="s">
        <v>43</v>
      </c>
      <c r="L175" s="14">
        <v>50000</v>
      </c>
      <c r="M175" s="7" t="s">
        <v>44</v>
      </c>
      <c r="N175" s="26">
        <f t="shared" ref="N175:N189" si="9">C175*E175*G175*I175*L175</f>
        <v>750000</v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22"/>
      <c r="AF175" s="108"/>
    </row>
    <row r="176" spans="1:41" ht="30" x14ac:dyDescent="0.25">
      <c r="B176" s="32" t="s">
        <v>148</v>
      </c>
      <c r="C176" s="28">
        <v>1</v>
      </c>
      <c r="D176" s="28" t="s">
        <v>40</v>
      </c>
      <c r="E176" s="28">
        <v>24</v>
      </c>
      <c r="F176" s="28" t="s">
        <v>63</v>
      </c>
      <c r="G176" s="28">
        <v>1</v>
      </c>
      <c r="H176" s="28" t="s">
        <v>41</v>
      </c>
      <c r="I176" s="7">
        <v>1</v>
      </c>
      <c r="J176" s="8" t="s">
        <v>42</v>
      </c>
      <c r="K176" s="7" t="s">
        <v>43</v>
      </c>
      <c r="L176" s="14">
        <v>50000</v>
      </c>
      <c r="M176" s="7" t="s">
        <v>44</v>
      </c>
      <c r="N176" s="26">
        <f t="shared" si="9"/>
        <v>1200000</v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22"/>
      <c r="AD176" s="108"/>
    </row>
    <row r="177" spans="2:39" x14ac:dyDescent="0.25">
      <c r="B177" s="13" t="s">
        <v>149</v>
      </c>
      <c r="C177" s="28">
        <v>10</v>
      </c>
      <c r="D177" s="28" t="s">
        <v>54</v>
      </c>
      <c r="E177" s="28">
        <v>3</v>
      </c>
      <c r="F177" s="28" t="s">
        <v>63</v>
      </c>
      <c r="G177" s="28">
        <v>1</v>
      </c>
      <c r="H177" s="28" t="s">
        <v>41</v>
      </c>
      <c r="I177" s="7">
        <v>1</v>
      </c>
      <c r="J177" s="8" t="s">
        <v>42</v>
      </c>
      <c r="K177" s="7" t="s">
        <v>43</v>
      </c>
      <c r="L177" s="14">
        <v>50000</v>
      </c>
      <c r="M177" s="7" t="s">
        <v>44</v>
      </c>
      <c r="N177" s="26">
        <f>C177*E177*G177*I177*L177</f>
        <v>1500000</v>
      </c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22"/>
    </row>
    <row r="178" spans="2:39" x14ac:dyDescent="0.25">
      <c r="B178" s="13" t="s">
        <v>150</v>
      </c>
      <c r="C178" s="30">
        <v>1</v>
      </c>
      <c r="D178" s="30" t="s">
        <v>40</v>
      </c>
      <c r="E178" s="30">
        <v>40</v>
      </c>
      <c r="F178" s="30" t="s">
        <v>46</v>
      </c>
      <c r="G178" s="30">
        <v>4</v>
      </c>
      <c r="H178" s="30" t="s">
        <v>41</v>
      </c>
      <c r="I178" s="7">
        <v>1</v>
      </c>
      <c r="J178" s="8" t="s">
        <v>42</v>
      </c>
      <c r="K178" s="7" t="s">
        <v>43</v>
      </c>
      <c r="L178" s="14">
        <v>50000</v>
      </c>
      <c r="M178" s="7" t="s">
        <v>44</v>
      </c>
      <c r="N178" s="26">
        <f>C178*E178*G178*I178*L178</f>
        <v>8000000</v>
      </c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22"/>
      <c r="AF178" s="108"/>
    </row>
    <row r="179" spans="2:39" x14ac:dyDescent="0.25">
      <c r="B179" s="13" t="s">
        <v>151</v>
      </c>
      <c r="C179" s="30">
        <v>0</v>
      </c>
      <c r="D179" s="30" t="s">
        <v>40</v>
      </c>
      <c r="E179" s="30">
        <v>0</v>
      </c>
      <c r="F179" s="30" t="s">
        <v>46</v>
      </c>
      <c r="G179" s="30">
        <v>1</v>
      </c>
      <c r="H179" s="30" t="s">
        <v>41</v>
      </c>
      <c r="I179" s="7">
        <v>1</v>
      </c>
      <c r="J179" s="8" t="s">
        <v>42</v>
      </c>
      <c r="K179" s="7" t="s">
        <v>43</v>
      </c>
      <c r="L179" s="14">
        <v>50000</v>
      </c>
      <c r="M179" s="7" t="s">
        <v>44</v>
      </c>
      <c r="N179" s="26">
        <f>C179*E179*G179*I179*L179</f>
        <v>0</v>
      </c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22"/>
    </row>
    <row r="180" spans="2:39" x14ac:dyDescent="0.25">
      <c r="B180" s="35"/>
      <c r="C180" s="28"/>
      <c r="D180" s="28"/>
      <c r="E180" s="28"/>
      <c r="F180" s="28"/>
      <c r="G180" s="28"/>
      <c r="H180" s="28"/>
      <c r="I180" s="7"/>
      <c r="J180" s="8"/>
      <c r="K180" s="7"/>
      <c r="L180" s="14"/>
      <c r="M180" s="7"/>
      <c r="N180" s="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22"/>
    </row>
    <row r="181" spans="2:39" ht="15.75" x14ac:dyDescent="0.25">
      <c r="B181" s="51" t="s">
        <v>47</v>
      </c>
      <c r="C181" s="28"/>
      <c r="D181" s="28"/>
      <c r="E181" s="28"/>
      <c r="F181" s="28"/>
      <c r="G181" s="28"/>
      <c r="H181" s="28"/>
      <c r="I181" s="7"/>
      <c r="J181" s="8"/>
      <c r="K181" s="7"/>
      <c r="L181" s="14"/>
      <c r="M181" s="7"/>
      <c r="N181" s="26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22"/>
    </row>
    <row r="182" spans="2:39" x14ac:dyDescent="0.25">
      <c r="B182" s="13" t="s">
        <v>152</v>
      </c>
      <c r="C182" s="30">
        <v>2</v>
      </c>
      <c r="D182" s="30" t="s">
        <v>46</v>
      </c>
      <c r="E182" s="30">
        <v>24</v>
      </c>
      <c r="F182" s="30" t="s">
        <v>72</v>
      </c>
      <c r="G182" s="30">
        <v>1</v>
      </c>
      <c r="H182" s="30" t="s">
        <v>41</v>
      </c>
      <c r="I182" s="7">
        <v>1</v>
      </c>
      <c r="J182" s="8" t="s">
        <v>42</v>
      </c>
      <c r="K182" s="7" t="s">
        <v>43</v>
      </c>
      <c r="L182" s="14">
        <v>50000</v>
      </c>
      <c r="M182" s="7" t="s">
        <v>44</v>
      </c>
      <c r="N182" s="26">
        <f t="shared" si="9"/>
        <v>2400000</v>
      </c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22"/>
      <c r="AF182" s="108"/>
    </row>
    <row r="183" spans="2:39" x14ac:dyDescent="0.25">
      <c r="B183" s="13" t="s">
        <v>153</v>
      </c>
      <c r="C183" s="28">
        <v>12</v>
      </c>
      <c r="D183" s="28" t="s">
        <v>77</v>
      </c>
      <c r="E183" s="28">
        <v>5</v>
      </c>
      <c r="F183" s="28" t="s">
        <v>117</v>
      </c>
      <c r="G183" s="28">
        <v>1</v>
      </c>
      <c r="H183" s="28" t="s">
        <v>41</v>
      </c>
      <c r="I183" s="7">
        <v>1</v>
      </c>
      <c r="J183" s="8" t="s">
        <v>42</v>
      </c>
      <c r="K183" s="7" t="s">
        <v>43</v>
      </c>
      <c r="L183" s="14">
        <v>50000</v>
      </c>
      <c r="M183" s="7" t="s">
        <v>44</v>
      </c>
      <c r="N183" s="26">
        <f t="shared" si="9"/>
        <v>3000000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22"/>
      <c r="AI183" s="108"/>
    </row>
    <row r="184" spans="2:39" x14ac:dyDescent="0.25">
      <c r="B184" s="13" t="s">
        <v>149</v>
      </c>
      <c r="C184" s="28">
        <v>10</v>
      </c>
      <c r="D184" s="28" t="s">
        <v>54</v>
      </c>
      <c r="E184" s="28">
        <v>2</v>
      </c>
      <c r="F184" s="28" t="s">
        <v>143</v>
      </c>
      <c r="G184" s="28">
        <v>1</v>
      </c>
      <c r="H184" s="28" t="s">
        <v>41</v>
      </c>
      <c r="I184" s="7">
        <v>1</v>
      </c>
      <c r="J184" s="8" t="s">
        <v>42</v>
      </c>
      <c r="K184" s="7" t="s">
        <v>43</v>
      </c>
      <c r="L184" s="14">
        <v>50000</v>
      </c>
      <c r="M184" s="7" t="s">
        <v>44</v>
      </c>
      <c r="N184" s="26">
        <f t="shared" si="9"/>
        <v>1000000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22"/>
    </row>
    <row r="185" spans="2:39" x14ac:dyDescent="0.25">
      <c r="B185" s="35" t="s">
        <v>154</v>
      </c>
      <c r="C185" s="30">
        <v>1</v>
      </c>
      <c r="D185" s="30" t="s">
        <v>40</v>
      </c>
      <c r="E185" s="30">
        <v>40</v>
      </c>
      <c r="F185" s="28" t="s">
        <v>46</v>
      </c>
      <c r="G185" s="30">
        <v>1</v>
      </c>
      <c r="H185" s="30" t="s">
        <v>41</v>
      </c>
      <c r="I185" s="7">
        <v>1</v>
      </c>
      <c r="J185" s="8" t="s">
        <v>42</v>
      </c>
      <c r="K185" s="7" t="s">
        <v>43</v>
      </c>
      <c r="L185" s="14">
        <v>50000</v>
      </c>
      <c r="M185" s="7" t="s">
        <v>44</v>
      </c>
      <c r="N185" s="26">
        <f t="shared" si="9"/>
        <v>2000000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22"/>
      <c r="AF185" s="108"/>
    </row>
    <row r="186" spans="2:39" x14ac:dyDescent="0.25">
      <c r="B186" s="35" t="s">
        <v>155</v>
      </c>
      <c r="C186" s="30">
        <v>24</v>
      </c>
      <c r="D186" s="30" t="s">
        <v>54</v>
      </c>
      <c r="E186" s="30">
        <v>4</v>
      </c>
      <c r="F186" s="28" t="s">
        <v>46</v>
      </c>
      <c r="G186" s="30">
        <v>1</v>
      </c>
      <c r="H186" s="30" t="s">
        <v>41</v>
      </c>
      <c r="I186" s="7">
        <v>1</v>
      </c>
      <c r="J186" s="8" t="s">
        <v>42</v>
      </c>
      <c r="K186" s="7" t="s">
        <v>43</v>
      </c>
      <c r="L186" s="14">
        <v>50000</v>
      </c>
      <c r="M186" s="7" t="s">
        <v>44</v>
      </c>
      <c r="N186" s="26">
        <f t="shared" si="9"/>
        <v>4800000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22"/>
    </row>
    <row r="187" spans="2:39" x14ac:dyDescent="0.25">
      <c r="B187" s="35" t="s">
        <v>156</v>
      </c>
      <c r="C187" s="30">
        <v>6</v>
      </c>
      <c r="D187" s="30" t="s">
        <v>54</v>
      </c>
      <c r="E187" s="30">
        <v>4</v>
      </c>
      <c r="F187" s="30" t="s">
        <v>46</v>
      </c>
      <c r="G187" s="30">
        <v>1</v>
      </c>
      <c r="H187" s="30" t="s">
        <v>41</v>
      </c>
      <c r="I187" s="7">
        <v>2</v>
      </c>
      <c r="J187" s="36" t="s">
        <v>157</v>
      </c>
      <c r="K187" s="7" t="s">
        <v>43</v>
      </c>
      <c r="L187" s="14">
        <v>50000</v>
      </c>
      <c r="M187" s="7" t="s">
        <v>44</v>
      </c>
      <c r="N187" s="26">
        <f t="shared" si="9"/>
        <v>2400000</v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22"/>
    </row>
    <row r="188" spans="2:39" x14ac:dyDescent="0.25">
      <c r="B188" s="35" t="s">
        <v>158</v>
      </c>
      <c r="C188" s="30">
        <v>12</v>
      </c>
      <c r="D188" s="30" t="s">
        <v>159</v>
      </c>
      <c r="E188" s="30">
        <v>4</v>
      </c>
      <c r="F188" s="30" t="s">
        <v>46</v>
      </c>
      <c r="G188" s="30">
        <v>1</v>
      </c>
      <c r="H188" s="30" t="s">
        <v>41</v>
      </c>
      <c r="I188" s="7">
        <v>2</v>
      </c>
      <c r="J188" s="8" t="s">
        <v>42</v>
      </c>
      <c r="K188" s="7" t="s">
        <v>43</v>
      </c>
      <c r="L188" s="14">
        <v>50000</v>
      </c>
      <c r="M188" s="7" t="s">
        <v>44</v>
      </c>
      <c r="N188" s="26">
        <f t="shared" si="9"/>
        <v>4800000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22"/>
    </row>
    <row r="189" spans="2:39" x14ac:dyDescent="0.25">
      <c r="B189" s="35" t="s">
        <v>160</v>
      </c>
      <c r="C189" s="30">
        <v>16</v>
      </c>
      <c r="D189" s="30" t="s">
        <v>77</v>
      </c>
      <c r="E189" s="30">
        <v>3</v>
      </c>
      <c r="F189" s="30" t="s">
        <v>46</v>
      </c>
      <c r="G189" s="30">
        <v>1</v>
      </c>
      <c r="H189" s="30" t="s">
        <v>41</v>
      </c>
      <c r="I189" s="7">
        <v>1</v>
      </c>
      <c r="J189" s="8" t="s">
        <v>42</v>
      </c>
      <c r="K189" s="7" t="s">
        <v>43</v>
      </c>
      <c r="L189" s="14">
        <v>50000</v>
      </c>
      <c r="M189" s="7" t="s">
        <v>44</v>
      </c>
      <c r="N189" s="26">
        <f t="shared" si="9"/>
        <v>2400000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22"/>
      <c r="AL189" s="108"/>
      <c r="AM189" s="108"/>
    </row>
    <row r="190" spans="2:39" x14ac:dyDescent="0.25">
      <c r="B190" s="32" t="s">
        <v>161</v>
      </c>
      <c r="C190" s="28">
        <v>2</v>
      </c>
      <c r="D190" s="28" t="s">
        <v>46</v>
      </c>
      <c r="E190" s="28">
        <v>16</v>
      </c>
      <c r="F190" s="28" t="s">
        <v>77</v>
      </c>
      <c r="G190" s="28">
        <v>1</v>
      </c>
      <c r="H190" s="28" t="s">
        <v>41</v>
      </c>
      <c r="I190" s="7">
        <v>1</v>
      </c>
      <c r="J190" s="8" t="s">
        <v>42</v>
      </c>
      <c r="K190" s="7" t="s">
        <v>43</v>
      </c>
      <c r="L190" s="14">
        <v>50000</v>
      </c>
      <c r="M190" s="7" t="s">
        <v>44</v>
      </c>
      <c r="N190" s="26">
        <f>C190*E190*G190*I190*L190</f>
        <v>1600000</v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22"/>
      <c r="AJ190" s="108"/>
      <c r="AK190" s="108"/>
      <c r="AL190" s="108"/>
      <c r="AM190" s="108"/>
    </row>
    <row r="191" spans="2:39" x14ac:dyDescent="0.25">
      <c r="B191" s="13" t="s">
        <v>162</v>
      </c>
      <c r="C191" s="28">
        <v>1</v>
      </c>
      <c r="D191" s="28" t="s">
        <v>40</v>
      </c>
      <c r="E191" s="28">
        <v>12</v>
      </c>
      <c r="F191" s="28" t="s">
        <v>163</v>
      </c>
      <c r="G191" s="28">
        <v>1</v>
      </c>
      <c r="H191" s="28" t="s">
        <v>41</v>
      </c>
      <c r="I191" s="7">
        <v>1</v>
      </c>
      <c r="J191" s="8" t="s">
        <v>42</v>
      </c>
      <c r="K191" s="7" t="s">
        <v>43</v>
      </c>
      <c r="L191" s="14">
        <v>50000</v>
      </c>
      <c r="M191" s="7" t="s">
        <v>44</v>
      </c>
      <c r="N191" s="26">
        <f>C191*E191*G191*I191*L191</f>
        <v>600000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22"/>
    </row>
    <row r="192" spans="2:39" x14ac:dyDescent="0.25">
      <c r="B192" s="13" t="s">
        <v>164</v>
      </c>
      <c r="C192" s="28">
        <v>6</v>
      </c>
      <c r="D192" s="28" t="s">
        <v>141</v>
      </c>
      <c r="E192" s="28">
        <v>6</v>
      </c>
      <c r="F192" s="28" t="s">
        <v>143</v>
      </c>
      <c r="G192" s="28">
        <v>1</v>
      </c>
      <c r="H192" s="28" t="s">
        <v>41</v>
      </c>
      <c r="I192" s="7">
        <v>1</v>
      </c>
      <c r="J192" s="8" t="s">
        <v>42</v>
      </c>
      <c r="K192" s="7" t="s">
        <v>43</v>
      </c>
      <c r="L192" s="14">
        <v>50000</v>
      </c>
      <c r="M192" s="7" t="s">
        <v>44</v>
      </c>
      <c r="N192" s="26">
        <f>C192*E192*G192*I192*L192</f>
        <v>1800000</v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22"/>
      <c r="AK192" s="108"/>
    </row>
    <row r="193" spans="1:41" x14ac:dyDescent="0.25">
      <c r="B193" s="13" t="s">
        <v>165</v>
      </c>
      <c r="C193" s="28">
        <v>20</v>
      </c>
      <c r="D193" s="28" t="s">
        <v>54</v>
      </c>
      <c r="E193" s="28">
        <v>2</v>
      </c>
      <c r="F193" s="28" t="s">
        <v>46</v>
      </c>
      <c r="G193" s="28">
        <v>1</v>
      </c>
      <c r="H193" s="28" t="s">
        <v>41</v>
      </c>
      <c r="I193" s="7">
        <v>1</v>
      </c>
      <c r="J193" s="8" t="s">
        <v>42</v>
      </c>
      <c r="K193" s="7" t="s">
        <v>43</v>
      </c>
      <c r="L193" s="14">
        <v>50000</v>
      </c>
      <c r="M193" s="7" t="s">
        <v>44</v>
      </c>
      <c r="N193" s="26">
        <f t="shared" ref="N193:N194" si="10">C193*E193*G193*I193*L193</f>
        <v>2000000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22"/>
    </row>
    <row r="194" spans="1:41" x14ac:dyDescent="0.25">
      <c r="B194" s="13" t="s">
        <v>166</v>
      </c>
      <c r="C194" s="28">
        <v>20</v>
      </c>
      <c r="D194" s="28" t="s">
        <v>54</v>
      </c>
      <c r="E194" s="28">
        <v>1</v>
      </c>
      <c r="F194" s="28" t="s">
        <v>46</v>
      </c>
      <c r="G194" s="28">
        <v>1</v>
      </c>
      <c r="H194" s="28" t="s">
        <v>41</v>
      </c>
      <c r="I194" s="7">
        <v>1</v>
      </c>
      <c r="J194" s="8" t="s">
        <v>42</v>
      </c>
      <c r="K194" s="7" t="s">
        <v>43</v>
      </c>
      <c r="L194" s="14">
        <v>50000</v>
      </c>
      <c r="M194" s="7" t="s">
        <v>44</v>
      </c>
      <c r="N194" s="26">
        <f t="shared" si="10"/>
        <v>1000000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22"/>
    </row>
    <row r="195" spans="1:41" x14ac:dyDescent="0.25">
      <c r="B195" s="29"/>
      <c r="C195" s="28"/>
      <c r="D195" s="28"/>
      <c r="E195" s="28"/>
      <c r="F195" s="28"/>
      <c r="G195" s="28"/>
      <c r="H195" s="28"/>
      <c r="I195" s="7"/>
      <c r="J195" s="8"/>
      <c r="K195" s="7"/>
      <c r="L195" s="14"/>
      <c r="M195" s="7"/>
      <c r="N195" s="26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22"/>
    </row>
    <row r="196" spans="1:41" ht="15.75" x14ac:dyDescent="0.25">
      <c r="B196" s="59" t="s">
        <v>59</v>
      </c>
      <c r="C196" s="28"/>
      <c r="D196" s="28"/>
      <c r="E196" s="28"/>
      <c r="F196" s="28"/>
      <c r="G196" s="28"/>
      <c r="H196" s="28"/>
      <c r="I196" s="7"/>
      <c r="J196" s="8"/>
      <c r="K196" s="7"/>
      <c r="L196" s="14"/>
      <c r="M196" s="7"/>
      <c r="N196" s="26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22"/>
    </row>
    <row r="197" spans="1:41" ht="25.5" x14ac:dyDescent="0.25">
      <c r="B197" s="29" t="s">
        <v>249</v>
      </c>
      <c r="C197" s="28">
        <v>80</v>
      </c>
      <c r="D197" s="28" t="s">
        <v>248</v>
      </c>
      <c r="E197" s="28"/>
      <c r="F197" s="28"/>
      <c r="G197" s="28"/>
      <c r="H197" s="28"/>
      <c r="I197" s="7"/>
      <c r="J197" s="8"/>
      <c r="K197" s="7"/>
      <c r="L197" s="14">
        <v>1000</v>
      </c>
      <c r="M197" s="7" t="s">
        <v>44</v>
      </c>
      <c r="N197" s="26">
        <f>C197*L197</f>
        <v>80000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22"/>
    </row>
    <row r="198" spans="1:41" x14ac:dyDescent="0.25">
      <c r="B198" s="29"/>
      <c r="C198" s="28"/>
      <c r="D198" s="28"/>
      <c r="E198" s="28"/>
      <c r="F198" s="28"/>
      <c r="G198" s="28"/>
      <c r="H198" s="28"/>
      <c r="I198" s="7"/>
      <c r="J198" s="8"/>
      <c r="K198" s="7"/>
      <c r="L198" s="14"/>
      <c r="M198" s="7"/>
      <c r="N198" s="26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22"/>
    </row>
    <row r="199" spans="1:41" ht="15.75" x14ac:dyDescent="0.25">
      <c r="A199" s="2" t="s">
        <v>9</v>
      </c>
      <c r="B199" s="27" t="s">
        <v>56</v>
      </c>
      <c r="C199" s="28"/>
      <c r="D199" s="28"/>
      <c r="E199" s="28"/>
      <c r="F199" s="28"/>
      <c r="G199" s="28"/>
      <c r="H199" s="28"/>
      <c r="I199" s="7"/>
      <c r="J199" s="8"/>
      <c r="K199" s="7"/>
      <c r="L199" s="14"/>
      <c r="M199" s="7"/>
      <c r="N199" s="26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26">
        <f>SUM(N200:N203)</f>
        <v>6030000</v>
      </c>
      <c r="AB199" s="7"/>
      <c r="AC199" s="22"/>
    </row>
    <row r="200" spans="1:41" x14ac:dyDescent="0.25">
      <c r="B200" s="32" t="s">
        <v>147</v>
      </c>
      <c r="C200" s="7">
        <v>25</v>
      </c>
      <c r="D200" s="7" t="s">
        <v>57</v>
      </c>
      <c r="E200" s="7"/>
      <c r="F200" s="7"/>
      <c r="G200" s="30">
        <v>1</v>
      </c>
      <c r="H200" s="30" t="s">
        <v>41</v>
      </c>
      <c r="I200" s="7">
        <v>1</v>
      </c>
      <c r="J200" s="7" t="s">
        <v>42</v>
      </c>
      <c r="K200" s="7"/>
      <c r="L200" s="14">
        <v>67000</v>
      </c>
      <c r="M200" s="7" t="s">
        <v>44</v>
      </c>
      <c r="N200" s="26">
        <f>C200*I200*L200*G200</f>
        <v>1675000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22"/>
      <c r="AF200" s="108"/>
    </row>
    <row r="201" spans="1:41" x14ac:dyDescent="0.25">
      <c r="B201" s="32" t="s">
        <v>167</v>
      </c>
      <c r="C201" s="7">
        <v>27</v>
      </c>
      <c r="D201" s="7" t="s">
        <v>57</v>
      </c>
      <c r="E201" s="7"/>
      <c r="F201" s="7"/>
      <c r="G201" s="30">
        <v>1</v>
      </c>
      <c r="H201" s="30" t="s">
        <v>41</v>
      </c>
      <c r="I201" s="7">
        <v>1</v>
      </c>
      <c r="J201" s="7" t="s">
        <v>42</v>
      </c>
      <c r="K201" s="7"/>
      <c r="L201" s="14">
        <v>67000</v>
      </c>
      <c r="M201" s="7" t="s">
        <v>44</v>
      </c>
      <c r="N201" s="26">
        <f>C201*I201*L201*G201</f>
        <v>1809000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22"/>
      <c r="AD201" s="108"/>
    </row>
    <row r="202" spans="1:41" x14ac:dyDescent="0.25">
      <c r="B202" s="13" t="s">
        <v>168</v>
      </c>
      <c r="C202" s="7">
        <v>14</v>
      </c>
      <c r="D202" s="7" t="s">
        <v>57</v>
      </c>
      <c r="E202" s="7"/>
      <c r="F202" s="7"/>
      <c r="G202" s="30">
        <v>1</v>
      </c>
      <c r="H202" s="30" t="s">
        <v>41</v>
      </c>
      <c r="I202" s="7">
        <v>1</v>
      </c>
      <c r="J202" s="7" t="s">
        <v>42</v>
      </c>
      <c r="K202" s="7"/>
      <c r="L202" s="14">
        <v>67000</v>
      </c>
      <c r="M202" s="7" t="s">
        <v>44</v>
      </c>
      <c r="N202" s="26">
        <f>C202*I202*L202*G202</f>
        <v>938000</v>
      </c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22"/>
      <c r="AJ202" s="108"/>
    </row>
    <row r="203" spans="1:41" x14ac:dyDescent="0.25">
      <c r="B203" s="13" t="s">
        <v>164</v>
      </c>
      <c r="C203" s="7">
        <v>4</v>
      </c>
      <c r="D203" s="7" t="s">
        <v>57</v>
      </c>
      <c r="E203" s="7"/>
      <c r="F203" s="7"/>
      <c r="G203" s="30">
        <v>1</v>
      </c>
      <c r="H203" s="30" t="s">
        <v>41</v>
      </c>
      <c r="I203" s="7">
        <v>6</v>
      </c>
      <c r="J203" s="13" t="s">
        <v>141</v>
      </c>
      <c r="K203" s="7"/>
      <c r="L203" s="14">
        <v>67000</v>
      </c>
      <c r="M203" s="7" t="s">
        <v>44</v>
      </c>
      <c r="N203" s="26">
        <f t="shared" ref="N203" si="11">C203*I203*L203</f>
        <v>1608000</v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22"/>
      <c r="AK203" s="108"/>
    </row>
    <row r="204" spans="1:41" x14ac:dyDescent="0.25">
      <c r="B204" s="32" t="s">
        <v>169</v>
      </c>
      <c r="C204" s="7">
        <v>10</v>
      </c>
      <c r="D204" s="7" t="s">
        <v>57</v>
      </c>
      <c r="E204" s="7"/>
      <c r="F204" s="7"/>
      <c r="G204" s="30">
        <v>1</v>
      </c>
      <c r="H204" s="30" t="s">
        <v>41</v>
      </c>
      <c r="I204" s="7">
        <v>11</v>
      </c>
      <c r="J204" s="7" t="s">
        <v>42</v>
      </c>
      <c r="K204" s="7"/>
      <c r="L204" s="77">
        <v>24000</v>
      </c>
      <c r="M204" s="7" t="s">
        <v>44</v>
      </c>
      <c r="N204" s="26">
        <f>C204*I204*L204</f>
        <v>2640000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2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</row>
    <row r="205" spans="1:41" x14ac:dyDescent="0.25">
      <c r="B205" s="13"/>
      <c r="C205" s="7"/>
      <c r="D205" s="7"/>
      <c r="E205" s="7"/>
      <c r="F205" s="7"/>
      <c r="G205" s="30"/>
      <c r="H205" s="30"/>
      <c r="I205" s="7"/>
      <c r="J205" s="13"/>
      <c r="K205" s="7"/>
      <c r="L205" s="14"/>
      <c r="M205" s="7"/>
      <c r="N205" s="26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22"/>
    </row>
    <row r="206" spans="1:41" x14ac:dyDescent="0.25">
      <c r="B206" s="29"/>
      <c r="C206" s="28"/>
      <c r="D206" s="28"/>
      <c r="E206" s="28"/>
      <c r="F206" s="28"/>
      <c r="G206" s="28"/>
      <c r="H206" s="28"/>
      <c r="I206" s="7"/>
      <c r="J206" s="8"/>
      <c r="K206" s="7"/>
      <c r="L206" s="14"/>
      <c r="M206" s="7"/>
      <c r="N206" s="2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5">
        <v>100000000</v>
      </c>
      <c r="AB206" s="7"/>
      <c r="AC206" s="22"/>
    </row>
    <row r="207" spans="1:41" ht="18" x14ac:dyDescent="0.25">
      <c r="B207" s="52" t="s">
        <v>170</v>
      </c>
      <c r="C207" s="28"/>
      <c r="D207" s="28"/>
      <c r="E207" s="28"/>
      <c r="F207" s="28"/>
      <c r="G207" s="28"/>
      <c r="H207" s="28"/>
      <c r="I207" s="7"/>
      <c r="J207" s="8"/>
      <c r="K207" s="7"/>
      <c r="L207" s="14"/>
      <c r="M207" s="7"/>
      <c r="N207" s="26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34">
        <f>SUM(N210:N254)</f>
        <v>100000000</v>
      </c>
      <c r="AB207" s="7"/>
      <c r="AC207" s="22"/>
    </row>
    <row r="208" spans="1:41" ht="15.75" x14ac:dyDescent="0.25">
      <c r="A208" s="12" t="s">
        <v>7</v>
      </c>
      <c r="B208" s="27" t="s">
        <v>36</v>
      </c>
      <c r="C208" s="28"/>
      <c r="D208" s="28"/>
      <c r="E208" s="28"/>
      <c r="F208" s="28"/>
      <c r="G208" s="28"/>
      <c r="H208" s="28"/>
      <c r="I208" s="7"/>
      <c r="J208" s="8"/>
      <c r="K208" s="7"/>
      <c r="L208" s="14"/>
      <c r="M208" s="7"/>
      <c r="N208" s="26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22"/>
    </row>
    <row r="209" spans="2:40" ht="15.75" x14ac:dyDescent="0.25">
      <c r="B209" s="27" t="s">
        <v>89</v>
      </c>
      <c r="C209" s="28"/>
      <c r="D209" s="28"/>
      <c r="E209" s="28"/>
      <c r="F209" s="28"/>
      <c r="G209" s="28"/>
      <c r="H209" s="28"/>
      <c r="I209" s="7"/>
      <c r="J209" s="8"/>
      <c r="K209" s="7"/>
      <c r="L209" s="14"/>
      <c r="M209" s="7"/>
      <c r="N209" s="26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34">
        <f>SUM(N210:N213)</f>
        <v>33000000</v>
      </c>
      <c r="AB209" s="34">
        <f>AA209/75000</f>
        <v>440</v>
      </c>
      <c r="AC209" s="22"/>
    </row>
    <row r="210" spans="2:40" ht="15.75" x14ac:dyDescent="0.25">
      <c r="B210" s="53" t="s">
        <v>171</v>
      </c>
      <c r="C210" s="30">
        <v>1</v>
      </c>
      <c r="D210" s="30" t="s">
        <v>40</v>
      </c>
      <c r="E210" s="30">
        <v>20</v>
      </c>
      <c r="F210" s="30" t="s">
        <v>46</v>
      </c>
      <c r="G210" s="30">
        <v>1</v>
      </c>
      <c r="H210" s="30" t="s">
        <v>41</v>
      </c>
      <c r="I210" s="7">
        <v>1</v>
      </c>
      <c r="J210" s="8" t="s">
        <v>42</v>
      </c>
      <c r="K210" s="7" t="s">
        <v>43</v>
      </c>
      <c r="L210" s="14">
        <v>75000</v>
      </c>
      <c r="M210" s="7" t="s">
        <v>44</v>
      </c>
      <c r="N210" s="22">
        <f>C210*E210*G210*I210*L210</f>
        <v>1500000</v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22"/>
      <c r="AE210" s="108"/>
    </row>
    <row r="211" spans="2:40" ht="15.75" x14ac:dyDescent="0.25">
      <c r="B211" s="53" t="s">
        <v>172</v>
      </c>
      <c r="C211" s="30">
        <v>50</v>
      </c>
      <c r="D211" s="30" t="s">
        <v>40</v>
      </c>
      <c r="E211" s="30">
        <v>5</v>
      </c>
      <c r="F211" s="30" t="s">
        <v>46</v>
      </c>
      <c r="G211" s="30">
        <v>1</v>
      </c>
      <c r="H211" s="30" t="s">
        <v>41</v>
      </c>
      <c r="I211" s="7">
        <v>1</v>
      </c>
      <c r="J211" s="8" t="s">
        <v>42</v>
      </c>
      <c r="K211" s="7" t="s">
        <v>43</v>
      </c>
      <c r="L211" s="14">
        <v>75000</v>
      </c>
      <c r="M211" s="7" t="s">
        <v>44</v>
      </c>
      <c r="N211" s="22">
        <f>C211*E211*G211*I211*L211</f>
        <v>18750000</v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22"/>
      <c r="AE211" s="108" t="s">
        <v>307</v>
      </c>
    </row>
    <row r="212" spans="2:40" ht="26.25" x14ac:dyDescent="0.25">
      <c r="B212" s="13" t="s">
        <v>173</v>
      </c>
      <c r="C212" s="30">
        <v>3</v>
      </c>
      <c r="D212" s="30" t="s">
        <v>174</v>
      </c>
      <c r="E212" s="30">
        <v>1</v>
      </c>
      <c r="F212" s="30" t="s">
        <v>46</v>
      </c>
      <c r="G212" s="30">
        <v>50</v>
      </c>
      <c r="H212" s="30" t="s">
        <v>41</v>
      </c>
      <c r="I212" s="7">
        <v>1</v>
      </c>
      <c r="J212" s="8" t="s">
        <v>42</v>
      </c>
      <c r="K212" s="7" t="s">
        <v>43</v>
      </c>
      <c r="L212" s="14">
        <v>75000</v>
      </c>
      <c r="M212" s="7" t="s">
        <v>44</v>
      </c>
      <c r="N212" s="22">
        <f>C212*E212*G212*I212*L212</f>
        <v>11250000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22"/>
      <c r="AD212" s="108" t="s">
        <v>307</v>
      </c>
      <c r="AE212" s="108" t="s">
        <v>307</v>
      </c>
      <c r="AF212" s="108" t="s">
        <v>307</v>
      </c>
      <c r="AG212" s="108" t="s">
        <v>307</v>
      </c>
      <c r="AH212" s="108" t="s">
        <v>307</v>
      </c>
      <c r="AI212" s="108" t="s">
        <v>307</v>
      </c>
      <c r="AJ212" s="108" t="s">
        <v>307</v>
      </c>
      <c r="AK212" s="108" t="s">
        <v>307</v>
      </c>
      <c r="AL212" s="108" t="s">
        <v>307</v>
      </c>
      <c r="AM212" s="108" t="s">
        <v>307</v>
      </c>
      <c r="AN212" s="108" t="s">
        <v>307</v>
      </c>
    </row>
    <row r="213" spans="2:40" ht="15.75" x14ac:dyDescent="0.25">
      <c r="B213" s="53" t="s">
        <v>175</v>
      </c>
      <c r="C213" s="30">
        <v>1</v>
      </c>
      <c r="D213" s="30" t="s">
        <v>40</v>
      </c>
      <c r="E213" s="30">
        <v>20</v>
      </c>
      <c r="F213" s="30" t="s">
        <v>46</v>
      </c>
      <c r="G213" s="30">
        <v>1</v>
      </c>
      <c r="H213" s="30" t="s">
        <v>41</v>
      </c>
      <c r="I213" s="7">
        <v>1</v>
      </c>
      <c r="J213" s="8" t="s">
        <v>42</v>
      </c>
      <c r="K213" s="7" t="s">
        <v>43</v>
      </c>
      <c r="L213" s="14">
        <v>75000</v>
      </c>
      <c r="M213" s="7" t="s">
        <v>44</v>
      </c>
      <c r="N213" s="22">
        <f t="shared" ref="N213" si="12">C213*E213*G213*I213*L213</f>
        <v>1500000</v>
      </c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22"/>
      <c r="AE213" s="108" t="s">
        <v>307</v>
      </c>
    </row>
    <row r="214" spans="2:40" ht="15.75" x14ac:dyDescent="0.25">
      <c r="B214" s="53"/>
      <c r="C214" s="30"/>
      <c r="D214" s="30"/>
      <c r="E214" s="30"/>
      <c r="F214" s="30"/>
      <c r="G214" s="30"/>
      <c r="H214" s="30"/>
      <c r="I214" s="7"/>
      <c r="J214" s="8"/>
      <c r="K214" s="7"/>
      <c r="L214" s="14"/>
      <c r="M214" s="7"/>
      <c r="N214" s="22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22"/>
    </row>
    <row r="215" spans="2:40" ht="15.75" x14ac:dyDescent="0.25">
      <c r="B215" s="27" t="s">
        <v>47</v>
      </c>
      <c r="C215" s="28"/>
      <c r="D215" s="28"/>
      <c r="E215" s="28"/>
      <c r="F215" s="28"/>
      <c r="G215" s="28"/>
      <c r="H215" s="28"/>
      <c r="I215" s="7"/>
      <c r="J215" s="8"/>
      <c r="K215" s="7"/>
      <c r="L215" s="14"/>
      <c r="M215" s="7"/>
      <c r="N215" s="22">
        <f t="shared" ref="N215:N229" si="13">C215*E215*G215*I215*L215</f>
        <v>0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34">
        <f>SUM(N216:N230)</f>
        <v>19900000</v>
      </c>
      <c r="AB215" s="7"/>
      <c r="AC215" s="22"/>
    </row>
    <row r="216" spans="2:40" ht="15.75" x14ac:dyDescent="0.25">
      <c r="B216" s="53" t="s">
        <v>176</v>
      </c>
      <c r="C216" s="30">
        <v>1</v>
      </c>
      <c r="D216" s="30" t="s">
        <v>40</v>
      </c>
      <c r="E216" s="30">
        <v>3</v>
      </c>
      <c r="F216" s="30" t="s">
        <v>46</v>
      </c>
      <c r="G216" s="30">
        <v>1</v>
      </c>
      <c r="H216" s="30" t="s">
        <v>41</v>
      </c>
      <c r="I216" s="7">
        <v>1</v>
      </c>
      <c r="J216" s="8" t="s">
        <v>42</v>
      </c>
      <c r="K216" s="7" t="s">
        <v>43</v>
      </c>
      <c r="L216" s="14">
        <v>50000</v>
      </c>
      <c r="M216" s="7" t="s">
        <v>44</v>
      </c>
      <c r="N216" s="22">
        <f t="shared" si="13"/>
        <v>150000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22"/>
      <c r="AE216" s="108" t="s">
        <v>307</v>
      </c>
    </row>
    <row r="217" spans="2:40" ht="15.75" x14ac:dyDescent="0.25">
      <c r="B217" s="53" t="s">
        <v>177</v>
      </c>
      <c r="C217" s="30">
        <v>1</v>
      </c>
      <c r="D217" s="30" t="s">
        <v>40</v>
      </c>
      <c r="E217" s="30">
        <v>3</v>
      </c>
      <c r="F217" s="30" t="s">
        <v>46</v>
      </c>
      <c r="G217" s="30">
        <v>1</v>
      </c>
      <c r="H217" s="30" t="s">
        <v>41</v>
      </c>
      <c r="I217" s="7">
        <v>1</v>
      </c>
      <c r="J217" s="8" t="s">
        <v>42</v>
      </c>
      <c r="K217" s="7" t="s">
        <v>43</v>
      </c>
      <c r="L217" s="14">
        <v>50000</v>
      </c>
      <c r="M217" s="7" t="s">
        <v>44</v>
      </c>
      <c r="N217" s="22">
        <f t="shared" si="13"/>
        <v>150000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22"/>
      <c r="AE217" s="108" t="s">
        <v>307</v>
      </c>
    </row>
    <row r="218" spans="2:40" ht="15.75" x14ac:dyDescent="0.25">
      <c r="B218" s="53" t="s">
        <v>178</v>
      </c>
      <c r="C218" s="30">
        <v>1</v>
      </c>
      <c r="D218" s="30" t="s">
        <v>40</v>
      </c>
      <c r="E218" s="30">
        <v>3</v>
      </c>
      <c r="F218" s="30" t="s">
        <v>46</v>
      </c>
      <c r="G218" s="30">
        <v>1</v>
      </c>
      <c r="H218" s="30" t="s">
        <v>41</v>
      </c>
      <c r="I218" s="7">
        <v>1</v>
      </c>
      <c r="J218" s="8" t="s">
        <v>42</v>
      </c>
      <c r="K218" s="7" t="s">
        <v>43</v>
      </c>
      <c r="L218" s="14">
        <v>50000</v>
      </c>
      <c r="M218" s="7" t="s">
        <v>44</v>
      </c>
      <c r="N218" s="22">
        <f t="shared" si="13"/>
        <v>150000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22"/>
      <c r="AF218" s="108" t="s">
        <v>307</v>
      </c>
    </row>
    <row r="219" spans="2:40" ht="15.75" x14ac:dyDescent="0.25">
      <c r="B219" s="53" t="s">
        <v>179</v>
      </c>
      <c r="C219" s="30">
        <v>1</v>
      </c>
      <c r="D219" s="30" t="s">
        <v>40</v>
      </c>
      <c r="E219" s="30">
        <v>5</v>
      </c>
      <c r="F219" s="30" t="s">
        <v>46</v>
      </c>
      <c r="G219" s="30">
        <v>1</v>
      </c>
      <c r="H219" s="30" t="s">
        <v>41</v>
      </c>
      <c r="I219" s="7">
        <v>1</v>
      </c>
      <c r="J219" s="8" t="s">
        <v>42</v>
      </c>
      <c r="K219" s="7" t="s">
        <v>43</v>
      </c>
      <c r="L219" s="14">
        <v>50000</v>
      </c>
      <c r="M219" s="7" t="s">
        <v>44</v>
      </c>
      <c r="N219" s="22">
        <f t="shared" si="13"/>
        <v>250000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22"/>
      <c r="AE219" s="108" t="s">
        <v>307</v>
      </c>
    </row>
    <row r="220" spans="2:40" ht="15.75" x14ac:dyDescent="0.25">
      <c r="B220" s="53" t="s">
        <v>180</v>
      </c>
      <c r="C220" s="30">
        <v>2</v>
      </c>
      <c r="D220" s="30" t="s">
        <v>40</v>
      </c>
      <c r="E220" s="30">
        <v>5</v>
      </c>
      <c r="F220" s="30" t="s">
        <v>46</v>
      </c>
      <c r="G220" s="30">
        <v>1</v>
      </c>
      <c r="H220" s="30" t="s">
        <v>41</v>
      </c>
      <c r="I220" s="7">
        <v>1</v>
      </c>
      <c r="J220" s="8" t="s">
        <v>42</v>
      </c>
      <c r="K220" s="7" t="s">
        <v>43</v>
      </c>
      <c r="L220" s="14">
        <v>50000</v>
      </c>
      <c r="M220" s="7" t="s">
        <v>44</v>
      </c>
      <c r="N220" s="22">
        <f t="shared" si="13"/>
        <v>500000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22"/>
      <c r="AF220" s="108" t="s">
        <v>307</v>
      </c>
    </row>
    <row r="221" spans="2:40" ht="15.75" x14ac:dyDescent="0.25">
      <c r="B221" s="53" t="s">
        <v>181</v>
      </c>
      <c r="C221" s="30">
        <v>32</v>
      </c>
      <c r="D221" s="30" t="s">
        <v>49</v>
      </c>
      <c r="E221" s="30">
        <v>4</v>
      </c>
      <c r="F221" s="30" t="s">
        <v>46</v>
      </c>
      <c r="G221" s="30">
        <v>1</v>
      </c>
      <c r="H221" s="30" t="s">
        <v>41</v>
      </c>
      <c r="I221" s="7">
        <v>1</v>
      </c>
      <c r="J221" s="8" t="s">
        <v>42</v>
      </c>
      <c r="K221" s="7" t="s">
        <v>43</v>
      </c>
      <c r="L221" s="14">
        <v>50000</v>
      </c>
      <c r="M221" s="7" t="s">
        <v>44</v>
      </c>
      <c r="N221" s="22">
        <f t="shared" si="13"/>
        <v>6400000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22"/>
      <c r="AD221" s="108" t="s">
        <v>307</v>
      </c>
      <c r="AF221" s="108" t="s">
        <v>307</v>
      </c>
      <c r="AG221" s="108" t="s">
        <v>307</v>
      </c>
      <c r="AH221" s="108" t="s">
        <v>307</v>
      </c>
      <c r="AI221" s="108" t="s">
        <v>307</v>
      </c>
      <c r="AJ221" s="108" t="s">
        <v>307</v>
      </c>
      <c r="AK221" s="108" t="s">
        <v>307</v>
      </c>
      <c r="AL221" s="108" t="s">
        <v>307</v>
      </c>
      <c r="AM221" s="108" t="s">
        <v>307</v>
      </c>
      <c r="AN221" s="108" t="s">
        <v>307</v>
      </c>
    </row>
    <row r="222" spans="2:40" ht="15.75" x14ac:dyDescent="0.25">
      <c r="B222" s="53" t="s">
        <v>182</v>
      </c>
      <c r="C222" s="30">
        <v>1</v>
      </c>
      <c r="D222" s="30" t="s">
        <v>40</v>
      </c>
      <c r="E222" s="30">
        <v>3</v>
      </c>
      <c r="F222" s="30" t="s">
        <v>46</v>
      </c>
      <c r="G222" s="30">
        <v>3</v>
      </c>
      <c r="H222" s="30" t="s">
        <v>41</v>
      </c>
      <c r="I222" s="7">
        <v>1</v>
      </c>
      <c r="J222" s="8" t="s">
        <v>42</v>
      </c>
      <c r="K222" s="7" t="s">
        <v>43</v>
      </c>
      <c r="L222" s="14">
        <v>50000</v>
      </c>
      <c r="M222" s="7" t="s">
        <v>44</v>
      </c>
      <c r="N222" s="22">
        <f t="shared" si="13"/>
        <v>450000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22"/>
      <c r="AD222" s="108" t="s">
        <v>307</v>
      </c>
    </row>
    <row r="223" spans="2:40" ht="15.75" x14ac:dyDescent="0.25">
      <c r="B223" s="53" t="s">
        <v>171</v>
      </c>
      <c r="C223" s="30">
        <v>1</v>
      </c>
      <c r="D223" s="30" t="s">
        <v>40</v>
      </c>
      <c r="E223" s="30">
        <v>3</v>
      </c>
      <c r="F223" s="30" t="s">
        <v>46</v>
      </c>
      <c r="G223" s="30">
        <v>1</v>
      </c>
      <c r="H223" s="30" t="s">
        <v>41</v>
      </c>
      <c r="I223" s="7">
        <v>1</v>
      </c>
      <c r="J223" s="8" t="s">
        <v>42</v>
      </c>
      <c r="K223" s="7" t="s">
        <v>43</v>
      </c>
      <c r="L223" s="14">
        <v>50000</v>
      </c>
      <c r="M223" s="7" t="s">
        <v>44</v>
      </c>
      <c r="N223" s="22">
        <f t="shared" si="13"/>
        <v>150000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22"/>
      <c r="AE223" s="108" t="s">
        <v>307</v>
      </c>
    </row>
    <row r="224" spans="2:40" ht="15.75" x14ac:dyDescent="0.25">
      <c r="B224" s="53" t="s">
        <v>183</v>
      </c>
      <c r="C224" s="30">
        <v>1</v>
      </c>
      <c r="D224" s="30" t="s">
        <v>40</v>
      </c>
      <c r="E224" s="30">
        <v>3</v>
      </c>
      <c r="F224" s="30" t="s">
        <v>46</v>
      </c>
      <c r="G224" s="30">
        <v>1</v>
      </c>
      <c r="H224" s="30" t="s">
        <v>41</v>
      </c>
      <c r="I224" s="7">
        <v>1</v>
      </c>
      <c r="J224" s="8" t="s">
        <v>42</v>
      </c>
      <c r="K224" s="7" t="s">
        <v>43</v>
      </c>
      <c r="L224" s="14">
        <v>50000</v>
      </c>
      <c r="M224" s="7" t="s">
        <v>44</v>
      </c>
      <c r="N224" s="22">
        <f t="shared" si="13"/>
        <v>150000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22"/>
      <c r="AE224" s="108" t="s">
        <v>307</v>
      </c>
    </row>
    <row r="225" spans="1:38" ht="15.75" x14ac:dyDescent="0.25">
      <c r="B225" s="53" t="s">
        <v>184</v>
      </c>
      <c r="C225" s="30">
        <v>1</v>
      </c>
      <c r="D225" s="30" t="s">
        <v>40</v>
      </c>
      <c r="E225" s="30">
        <v>4</v>
      </c>
      <c r="F225" s="30" t="s">
        <v>46</v>
      </c>
      <c r="G225" s="30">
        <v>1</v>
      </c>
      <c r="H225" s="30" t="s">
        <v>41</v>
      </c>
      <c r="I225" s="7">
        <v>1</v>
      </c>
      <c r="J225" s="8" t="s">
        <v>42</v>
      </c>
      <c r="K225" s="7" t="s">
        <v>43</v>
      </c>
      <c r="L225" s="14">
        <v>50000</v>
      </c>
      <c r="M225" s="7" t="s">
        <v>44</v>
      </c>
      <c r="N225" s="22">
        <f t="shared" si="13"/>
        <v>200000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22"/>
      <c r="AE225" s="108" t="s">
        <v>307</v>
      </c>
    </row>
    <row r="226" spans="1:38" ht="15.75" x14ac:dyDescent="0.25">
      <c r="B226" s="53" t="s">
        <v>185</v>
      </c>
      <c r="C226" s="30">
        <v>57</v>
      </c>
      <c r="D226" s="30" t="s">
        <v>49</v>
      </c>
      <c r="E226" s="30">
        <v>3</v>
      </c>
      <c r="F226" s="30" t="s">
        <v>46</v>
      </c>
      <c r="G226" s="30">
        <v>1</v>
      </c>
      <c r="H226" s="30" t="s">
        <v>41</v>
      </c>
      <c r="I226" s="7">
        <v>1</v>
      </c>
      <c r="J226" s="8" t="s">
        <v>42</v>
      </c>
      <c r="K226" s="7" t="s">
        <v>43</v>
      </c>
      <c r="L226" s="14">
        <v>50000</v>
      </c>
      <c r="M226" s="7" t="s">
        <v>44</v>
      </c>
      <c r="N226" s="22">
        <f t="shared" si="13"/>
        <v>8550000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22"/>
      <c r="AF226" s="108" t="s">
        <v>307</v>
      </c>
      <c r="AG226" s="108" t="s">
        <v>307</v>
      </c>
      <c r="AH226" s="108" t="s">
        <v>307</v>
      </c>
      <c r="AI226" s="108" t="s">
        <v>307</v>
      </c>
      <c r="AJ226" s="108" t="s">
        <v>307</v>
      </c>
      <c r="AK226" s="108" t="s">
        <v>307</v>
      </c>
    </row>
    <row r="227" spans="1:38" ht="15.75" x14ac:dyDescent="0.25">
      <c r="B227" s="53" t="s">
        <v>186</v>
      </c>
      <c r="C227" s="30">
        <v>1</v>
      </c>
      <c r="D227" s="30" t="s">
        <v>40</v>
      </c>
      <c r="E227" s="30">
        <v>1</v>
      </c>
      <c r="F227" s="30" t="s">
        <v>46</v>
      </c>
      <c r="G227" s="30">
        <v>50</v>
      </c>
      <c r="H227" s="30" t="s">
        <v>41</v>
      </c>
      <c r="I227" s="7">
        <v>1</v>
      </c>
      <c r="J227" s="8" t="s">
        <v>42</v>
      </c>
      <c r="K227" s="7" t="s">
        <v>43</v>
      </c>
      <c r="L227" s="14">
        <v>50000</v>
      </c>
      <c r="M227" s="7" t="s">
        <v>44</v>
      </c>
      <c r="N227" s="22">
        <f t="shared" si="13"/>
        <v>2500000</v>
      </c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22"/>
      <c r="AF227" s="108" t="s">
        <v>307</v>
      </c>
      <c r="AG227" s="108" t="s">
        <v>307</v>
      </c>
      <c r="AH227" s="108" t="s">
        <v>307</v>
      </c>
      <c r="AI227" s="108" t="s">
        <v>307</v>
      </c>
      <c r="AJ227" s="108" t="s">
        <v>307</v>
      </c>
      <c r="AK227" s="108" t="s">
        <v>307</v>
      </c>
    </row>
    <row r="228" spans="1:38" ht="15.75" x14ac:dyDescent="0.25">
      <c r="B228" s="53" t="s">
        <v>187</v>
      </c>
      <c r="C228" s="30">
        <v>1</v>
      </c>
      <c r="D228" s="30" t="s">
        <v>40</v>
      </c>
      <c r="E228" s="30">
        <v>3</v>
      </c>
      <c r="F228" s="30" t="s">
        <v>46</v>
      </c>
      <c r="G228" s="30">
        <v>1</v>
      </c>
      <c r="H228" s="30" t="s">
        <v>41</v>
      </c>
      <c r="I228" s="7">
        <v>1</v>
      </c>
      <c r="J228" s="8" t="s">
        <v>42</v>
      </c>
      <c r="K228" s="7" t="s">
        <v>43</v>
      </c>
      <c r="L228" s="14">
        <v>50000</v>
      </c>
      <c r="M228" s="7" t="s">
        <v>44</v>
      </c>
      <c r="N228" s="22">
        <f t="shared" si="13"/>
        <v>150000</v>
      </c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22"/>
      <c r="AL228" s="108" t="s">
        <v>307</v>
      </c>
    </row>
    <row r="229" spans="1:38" ht="15.75" x14ac:dyDescent="0.25">
      <c r="B229" s="53" t="s">
        <v>175</v>
      </c>
      <c r="C229" s="30">
        <v>1</v>
      </c>
      <c r="D229" s="30" t="s">
        <v>40</v>
      </c>
      <c r="E229" s="30">
        <v>3</v>
      </c>
      <c r="F229" s="30" t="s">
        <v>46</v>
      </c>
      <c r="G229" s="30">
        <v>1</v>
      </c>
      <c r="H229" s="30" t="s">
        <v>41</v>
      </c>
      <c r="I229" s="7">
        <v>1</v>
      </c>
      <c r="J229" s="8" t="s">
        <v>42</v>
      </c>
      <c r="K229" s="7" t="s">
        <v>43</v>
      </c>
      <c r="L229" s="14">
        <v>50000</v>
      </c>
      <c r="M229" s="7" t="s">
        <v>44</v>
      </c>
      <c r="N229" s="22">
        <f t="shared" si="13"/>
        <v>150000</v>
      </c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22"/>
      <c r="AL229" s="108" t="s">
        <v>307</v>
      </c>
    </row>
    <row r="230" spans="1:38" ht="15.75" x14ac:dyDescent="0.25">
      <c r="B230" s="27"/>
      <c r="C230" s="30"/>
      <c r="D230" s="30"/>
      <c r="E230" s="30"/>
      <c r="F230" s="30"/>
      <c r="G230" s="30"/>
      <c r="H230" s="30"/>
      <c r="I230" s="7"/>
      <c r="J230" s="8"/>
      <c r="K230" s="7"/>
      <c r="L230" s="14"/>
      <c r="M230" s="7"/>
      <c r="N230" s="22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22"/>
    </row>
    <row r="231" spans="1:38" ht="15.75" x14ac:dyDescent="0.25">
      <c r="B231" s="27"/>
      <c r="C231" s="28"/>
      <c r="D231" s="28"/>
      <c r="E231" s="28"/>
      <c r="F231" s="28"/>
      <c r="G231" s="28"/>
      <c r="H231" s="28"/>
      <c r="I231" s="7"/>
      <c r="J231" s="8"/>
      <c r="K231" s="7"/>
      <c r="L231" s="14"/>
      <c r="M231" s="7"/>
      <c r="N231" s="26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B231" s="7"/>
      <c r="AC231" s="22"/>
    </row>
    <row r="232" spans="1:38" ht="15.75" x14ac:dyDescent="0.25">
      <c r="A232" s="2" t="s">
        <v>9</v>
      </c>
      <c r="B232" s="27" t="s">
        <v>56</v>
      </c>
      <c r="C232" s="28"/>
      <c r="D232" s="28"/>
      <c r="E232" s="28"/>
      <c r="F232" s="28"/>
      <c r="G232" s="28"/>
      <c r="H232" s="28"/>
      <c r="I232" s="7"/>
      <c r="J232" s="8"/>
      <c r="K232" s="7"/>
      <c r="L232" s="14"/>
      <c r="M232" s="7"/>
      <c r="N232" s="26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26">
        <f>SUM(N233:N239)</f>
        <v>13400000</v>
      </c>
      <c r="AB232" s="7"/>
      <c r="AC232" s="22"/>
    </row>
    <row r="233" spans="1:38" ht="15.75" x14ac:dyDescent="0.25">
      <c r="B233" s="53" t="s">
        <v>177</v>
      </c>
      <c r="C233" s="7">
        <v>25</v>
      </c>
      <c r="D233" s="7" t="s">
        <v>57</v>
      </c>
      <c r="E233" s="7"/>
      <c r="F233" s="7"/>
      <c r="G233" s="30">
        <v>1</v>
      </c>
      <c r="H233" s="30" t="s">
        <v>41</v>
      </c>
      <c r="I233" s="7">
        <v>1</v>
      </c>
      <c r="J233" s="13" t="s">
        <v>42</v>
      </c>
      <c r="K233" s="7"/>
      <c r="L233" s="14">
        <v>67000</v>
      </c>
      <c r="M233" s="7" t="s">
        <v>44</v>
      </c>
      <c r="N233" s="26">
        <f t="shared" ref="N233:N235" si="14">C233*I233*L233</f>
        <v>1675000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22"/>
      <c r="AE233" s="108" t="s">
        <v>307</v>
      </c>
    </row>
    <row r="234" spans="1:38" ht="15.75" x14ac:dyDescent="0.25">
      <c r="B234" s="53" t="s">
        <v>178</v>
      </c>
      <c r="C234" s="7">
        <v>25</v>
      </c>
      <c r="D234" s="7" t="s">
        <v>57</v>
      </c>
      <c r="E234" s="7"/>
      <c r="F234" s="7"/>
      <c r="G234" s="30">
        <v>1</v>
      </c>
      <c r="H234" s="30" t="s">
        <v>41</v>
      </c>
      <c r="I234" s="7">
        <v>2</v>
      </c>
      <c r="J234" s="13" t="s">
        <v>42</v>
      </c>
      <c r="K234" s="7"/>
      <c r="L234" s="14">
        <v>67000</v>
      </c>
      <c r="M234" s="7" t="s">
        <v>44</v>
      </c>
      <c r="N234" s="26">
        <f t="shared" si="14"/>
        <v>3350000</v>
      </c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22"/>
      <c r="AF234" s="108" t="s">
        <v>307</v>
      </c>
    </row>
    <row r="235" spans="1:38" ht="15.75" x14ac:dyDescent="0.25">
      <c r="B235" s="53" t="s">
        <v>171</v>
      </c>
      <c r="C235" s="7">
        <v>25</v>
      </c>
      <c r="D235" s="7" t="s">
        <v>57</v>
      </c>
      <c r="E235" s="7"/>
      <c r="F235" s="7"/>
      <c r="G235" s="30">
        <v>1</v>
      </c>
      <c r="H235" s="30" t="s">
        <v>41</v>
      </c>
      <c r="I235" s="7">
        <v>1</v>
      </c>
      <c r="J235" s="13" t="s">
        <v>42</v>
      </c>
      <c r="K235" s="7"/>
      <c r="L235" s="14">
        <v>67000</v>
      </c>
      <c r="M235" s="7" t="s">
        <v>44</v>
      </c>
      <c r="N235" s="26">
        <f t="shared" si="14"/>
        <v>1675000</v>
      </c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22"/>
      <c r="AE235" s="108" t="s">
        <v>307</v>
      </c>
    </row>
    <row r="236" spans="1:38" ht="15.75" x14ac:dyDescent="0.25">
      <c r="B236" s="53" t="s">
        <v>183</v>
      </c>
      <c r="C236" s="7">
        <v>25</v>
      </c>
      <c r="D236" s="7" t="s">
        <v>57</v>
      </c>
      <c r="E236" s="7"/>
      <c r="F236" s="7"/>
      <c r="G236" s="30">
        <v>1</v>
      </c>
      <c r="H236" s="30" t="s">
        <v>41</v>
      </c>
      <c r="I236" s="7">
        <v>1</v>
      </c>
      <c r="J236" s="13" t="s">
        <v>42</v>
      </c>
      <c r="K236" s="7"/>
      <c r="L236" s="14">
        <v>67000</v>
      </c>
      <c r="M236" s="7" t="s">
        <v>44</v>
      </c>
      <c r="N236" s="26">
        <f>C236*I236*L236</f>
        <v>1675000</v>
      </c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22"/>
      <c r="AE236" s="108" t="s">
        <v>307</v>
      </c>
    </row>
    <row r="237" spans="1:38" ht="15.75" x14ac:dyDescent="0.25">
      <c r="B237" s="53" t="s">
        <v>184</v>
      </c>
      <c r="C237" s="7">
        <v>25</v>
      </c>
      <c r="D237" s="7" t="s">
        <v>57</v>
      </c>
      <c r="E237" s="7"/>
      <c r="F237" s="7"/>
      <c r="G237" s="30">
        <v>1</v>
      </c>
      <c r="H237" s="30" t="s">
        <v>41</v>
      </c>
      <c r="I237" s="7">
        <v>1</v>
      </c>
      <c r="J237" s="13" t="s">
        <v>42</v>
      </c>
      <c r="K237" s="7"/>
      <c r="L237" s="14">
        <v>67000</v>
      </c>
      <c r="M237" s="7" t="s">
        <v>44</v>
      </c>
      <c r="N237" s="26">
        <f>C237*I237*L237</f>
        <v>1675000</v>
      </c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22"/>
      <c r="AE237" s="108" t="s">
        <v>307</v>
      </c>
    </row>
    <row r="238" spans="1:38" ht="15.75" x14ac:dyDescent="0.25">
      <c r="B238" s="53" t="s">
        <v>187</v>
      </c>
      <c r="C238" s="7">
        <v>25</v>
      </c>
      <c r="D238" s="7" t="s">
        <v>57</v>
      </c>
      <c r="E238" s="7"/>
      <c r="F238" s="7"/>
      <c r="G238" s="30">
        <v>1</v>
      </c>
      <c r="H238" s="30" t="s">
        <v>41</v>
      </c>
      <c r="I238" s="7">
        <v>1</v>
      </c>
      <c r="J238" s="13" t="s">
        <v>42</v>
      </c>
      <c r="K238" s="7"/>
      <c r="L238" s="14">
        <v>67000</v>
      </c>
      <c r="M238" s="7" t="s">
        <v>44</v>
      </c>
      <c r="N238" s="26">
        <f>C238*I238*L238</f>
        <v>1675000</v>
      </c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22"/>
      <c r="AL238" s="108" t="s">
        <v>307</v>
      </c>
    </row>
    <row r="239" spans="1:38" ht="15.75" x14ac:dyDescent="0.25">
      <c r="B239" s="53" t="s">
        <v>175</v>
      </c>
      <c r="C239" s="7">
        <v>25</v>
      </c>
      <c r="D239" s="7" t="s">
        <v>57</v>
      </c>
      <c r="E239" s="7"/>
      <c r="F239" s="7"/>
      <c r="G239" s="30">
        <v>1</v>
      </c>
      <c r="H239" s="30" t="s">
        <v>41</v>
      </c>
      <c r="I239" s="7">
        <v>1</v>
      </c>
      <c r="J239" s="13" t="s">
        <v>42</v>
      </c>
      <c r="K239" s="7"/>
      <c r="L239" s="14">
        <v>67000</v>
      </c>
      <c r="M239" s="7" t="s">
        <v>44</v>
      </c>
      <c r="N239" s="26">
        <f>C239*I239*L239</f>
        <v>1675000</v>
      </c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22"/>
      <c r="AL239" s="108" t="s">
        <v>307</v>
      </c>
    </row>
    <row r="240" spans="1:38" ht="15.75" x14ac:dyDescent="0.25">
      <c r="B240" s="53"/>
      <c r="C240" s="7"/>
      <c r="D240" s="7"/>
      <c r="E240" s="7"/>
      <c r="F240" s="7"/>
      <c r="G240" s="30"/>
      <c r="H240" s="30"/>
      <c r="I240" s="7"/>
      <c r="J240" s="13"/>
      <c r="K240" s="7"/>
      <c r="L240" s="14"/>
      <c r="M240" s="7"/>
      <c r="N240" s="26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22"/>
    </row>
    <row r="241" spans="1:40" ht="15.75" x14ac:dyDescent="0.25">
      <c r="B241" s="53"/>
      <c r="C241" s="7"/>
      <c r="D241" s="7"/>
      <c r="E241" s="7"/>
      <c r="F241" s="7"/>
      <c r="G241" s="30"/>
      <c r="H241" s="30"/>
      <c r="I241" s="7"/>
      <c r="J241" s="13"/>
      <c r="K241" s="7"/>
      <c r="L241" s="14"/>
      <c r="M241" s="7"/>
      <c r="N241" s="26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22"/>
    </row>
    <row r="242" spans="1:40" ht="15.75" x14ac:dyDescent="0.25">
      <c r="A242" s="12" t="s">
        <v>244</v>
      </c>
      <c r="B242" s="27" t="s">
        <v>277</v>
      </c>
      <c r="C242" s="7"/>
      <c r="D242" s="7"/>
      <c r="E242" s="7"/>
      <c r="F242" s="7"/>
      <c r="G242" s="30"/>
      <c r="H242" s="30"/>
      <c r="I242" s="7"/>
      <c r="J242" s="13"/>
      <c r="K242" s="7"/>
      <c r="L242" s="14"/>
      <c r="M242" s="7"/>
      <c r="N242" s="26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34">
        <f>SUM(N243:N246)</f>
        <v>28600000</v>
      </c>
      <c r="AB242" s="7"/>
      <c r="AC242" s="22"/>
    </row>
    <row r="243" spans="1:40" ht="47.25" x14ac:dyDescent="0.25">
      <c r="B243" s="54" t="s">
        <v>188</v>
      </c>
      <c r="C243" s="7">
        <v>1</v>
      </c>
      <c r="D243" s="7" t="s">
        <v>138</v>
      </c>
      <c r="E243" s="7"/>
      <c r="F243" s="7"/>
      <c r="G243" s="30"/>
      <c r="H243" s="30"/>
      <c r="I243" s="7"/>
      <c r="J243" s="7"/>
      <c r="K243" s="7"/>
      <c r="L243" s="22">
        <v>7150000</v>
      </c>
      <c r="M243" s="7"/>
      <c r="N243" s="34">
        <f>C243*L243</f>
        <v>7150000</v>
      </c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22"/>
      <c r="AE243" s="108" t="s">
        <v>307</v>
      </c>
    </row>
    <row r="244" spans="1:40" ht="47.25" x14ac:dyDescent="0.25">
      <c r="B244" s="54" t="s">
        <v>189</v>
      </c>
      <c r="C244" s="7">
        <v>1</v>
      </c>
      <c r="D244" s="7" t="s">
        <v>138</v>
      </c>
      <c r="E244" s="7"/>
      <c r="F244" s="7"/>
      <c r="G244" s="30"/>
      <c r="H244" s="30"/>
      <c r="I244" s="7"/>
      <c r="J244" s="7"/>
      <c r="K244" s="7"/>
      <c r="L244" s="22">
        <v>7150000</v>
      </c>
      <c r="M244" s="7"/>
      <c r="N244" s="34">
        <f>C244*L244</f>
        <v>7150000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22"/>
      <c r="AE244" s="108" t="s">
        <v>307</v>
      </c>
    </row>
    <row r="245" spans="1:40" ht="31.5" x14ac:dyDescent="0.25">
      <c r="B245" s="54" t="s">
        <v>190</v>
      </c>
      <c r="C245" s="7">
        <v>1</v>
      </c>
      <c r="D245" s="7" t="s">
        <v>138</v>
      </c>
      <c r="E245" s="7"/>
      <c r="F245" s="7"/>
      <c r="G245" s="30"/>
      <c r="H245" s="30"/>
      <c r="I245" s="7"/>
      <c r="J245" s="7"/>
      <c r="K245" s="7"/>
      <c r="L245" s="22">
        <v>7150000</v>
      </c>
      <c r="M245" s="7"/>
      <c r="N245" s="34">
        <f>C245*L245</f>
        <v>7150000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22"/>
      <c r="AL245" s="108" t="s">
        <v>307</v>
      </c>
    </row>
    <row r="246" spans="1:40" ht="31.5" x14ac:dyDescent="0.25">
      <c r="B246" s="54" t="s">
        <v>191</v>
      </c>
      <c r="C246" s="7">
        <v>1</v>
      </c>
      <c r="D246" s="7" t="s">
        <v>138</v>
      </c>
      <c r="E246" s="7"/>
      <c r="F246" s="7"/>
      <c r="G246" s="30"/>
      <c r="H246" s="30"/>
      <c r="I246" s="7"/>
      <c r="J246" s="7"/>
      <c r="K246" s="7"/>
      <c r="L246" s="22">
        <v>7150000</v>
      </c>
      <c r="M246" s="7"/>
      <c r="N246" s="34">
        <f>C246*L246</f>
        <v>7150000</v>
      </c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22"/>
      <c r="AL246" s="108" t="s">
        <v>307</v>
      </c>
    </row>
    <row r="247" spans="1:40" ht="15.75" x14ac:dyDescent="0.25">
      <c r="B247" s="2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22"/>
    </row>
    <row r="248" spans="1:40" ht="18.75" x14ac:dyDescent="0.25">
      <c r="B248" s="9" t="s">
        <v>192</v>
      </c>
      <c r="C248" s="28"/>
      <c r="D248" s="28"/>
      <c r="E248" s="28"/>
      <c r="F248" s="28"/>
      <c r="G248" s="28"/>
      <c r="H248" s="28"/>
      <c r="I248" s="7"/>
      <c r="J248" s="8"/>
      <c r="K248" s="7"/>
      <c r="L248" s="14"/>
      <c r="M248" s="7"/>
      <c r="N248" s="26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22"/>
    </row>
    <row r="249" spans="1:40" x14ac:dyDescent="0.25">
      <c r="A249" s="12" t="s">
        <v>13</v>
      </c>
      <c r="B249" s="33" t="s">
        <v>193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26">
        <f>SUM(N250:N254)</f>
        <v>5100000</v>
      </c>
      <c r="AB249" s="7"/>
      <c r="AC249" s="22"/>
    </row>
    <row r="250" spans="1:40" ht="30" x14ac:dyDescent="0.25">
      <c r="B250" s="32" t="s">
        <v>194</v>
      </c>
      <c r="C250" s="55">
        <v>1</v>
      </c>
      <c r="D250" s="55" t="s">
        <v>195</v>
      </c>
      <c r="E250" s="55">
        <v>1</v>
      </c>
      <c r="F250" s="55" t="s">
        <v>46</v>
      </c>
      <c r="G250" s="55">
        <v>1</v>
      </c>
      <c r="H250" s="55" t="s">
        <v>42</v>
      </c>
      <c r="I250" s="56">
        <v>1</v>
      </c>
      <c r="J250" s="56" t="s">
        <v>247</v>
      </c>
      <c r="K250" s="55" t="s">
        <v>43</v>
      </c>
      <c r="L250" s="56">
        <v>900000</v>
      </c>
      <c r="M250" s="7" t="s">
        <v>44</v>
      </c>
      <c r="N250" s="8">
        <f>C250*E250*G250*I250*L250</f>
        <v>900000</v>
      </c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22"/>
      <c r="AE250" s="108" t="s">
        <v>307</v>
      </c>
    </row>
    <row r="251" spans="1:40" x14ac:dyDescent="0.25">
      <c r="B251" s="32" t="s">
        <v>196</v>
      </c>
      <c r="C251" s="55">
        <v>1</v>
      </c>
      <c r="D251" s="55" t="s">
        <v>195</v>
      </c>
      <c r="E251" s="55">
        <v>1</v>
      </c>
      <c r="F251" s="55" t="s">
        <v>46</v>
      </c>
      <c r="G251" s="55">
        <v>1</v>
      </c>
      <c r="H251" s="55" t="s">
        <v>42</v>
      </c>
      <c r="I251" s="56">
        <v>1</v>
      </c>
      <c r="J251" s="56" t="s">
        <v>247</v>
      </c>
      <c r="K251" s="55" t="s">
        <v>43</v>
      </c>
      <c r="L251" s="56">
        <v>900000</v>
      </c>
      <c r="M251" s="7" t="s">
        <v>44</v>
      </c>
      <c r="N251" s="8">
        <f>C251*E251*G251*I251*L251</f>
        <v>900000</v>
      </c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15"/>
      <c r="AB251" s="7"/>
      <c r="AC251" s="22"/>
      <c r="AE251" s="108" t="s">
        <v>307</v>
      </c>
    </row>
    <row r="252" spans="1:40" x14ac:dyDescent="0.25">
      <c r="B252" s="32" t="s">
        <v>197</v>
      </c>
      <c r="C252" s="55">
        <v>1</v>
      </c>
      <c r="D252" s="55" t="s">
        <v>195</v>
      </c>
      <c r="E252" s="55">
        <v>1</v>
      </c>
      <c r="F252" s="55" t="s">
        <v>46</v>
      </c>
      <c r="G252" s="55">
        <v>1</v>
      </c>
      <c r="H252" s="55" t="s">
        <v>42</v>
      </c>
      <c r="I252" s="56">
        <v>1</v>
      </c>
      <c r="J252" s="56" t="s">
        <v>247</v>
      </c>
      <c r="K252" s="55" t="s">
        <v>43</v>
      </c>
      <c r="L252" s="56">
        <v>900000</v>
      </c>
      <c r="M252" s="7" t="s">
        <v>44</v>
      </c>
      <c r="N252" s="8">
        <f>C252*E252*G252*I252*L252</f>
        <v>900000</v>
      </c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15"/>
      <c r="AB252" s="7"/>
      <c r="AC252" s="22"/>
      <c r="AL252" s="108" t="s">
        <v>307</v>
      </c>
    </row>
    <row r="253" spans="1:40" x14ac:dyDescent="0.25">
      <c r="B253" s="32"/>
      <c r="C253" s="55"/>
      <c r="D253" s="55"/>
      <c r="E253" s="55"/>
      <c r="F253" s="55"/>
      <c r="G253" s="55"/>
      <c r="H253" s="55"/>
      <c r="I253" s="56"/>
      <c r="J253" s="56"/>
      <c r="K253" s="55"/>
      <c r="L253" s="56"/>
      <c r="M253" s="7"/>
      <c r="N253" s="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15"/>
      <c r="AB253" s="7"/>
      <c r="AC253" s="22"/>
    </row>
    <row r="254" spans="1:40" x14ac:dyDescent="0.25">
      <c r="A254" s="12" t="s">
        <v>298</v>
      </c>
      <c r="B254" s="50" t="s">
        <v>253</v>
      </c>
      <c r="C254" s="55">
        <v>1</v>
      </c>
      <c r="D254" s="55" t="s">
        <v>40</v>
      </c>
      <c r="E254" s="55"/>
      <c r="F254" s="55"/>
      <c r="G254" s="55"/>
      <c r="H254" s="55"/>
      <c r="I254" s="56">
        <v>12</v>
      </c>
      <c r="J254" s="56" t="s">
        <v>86</v>
      </c>
      <c r="K254" s="55" t="s">
        <v>43</v>
      </c>
      <c r="L254" s="56">
        <v>200000</v>
      </c>
      <c r="M254" s="7" t="s">
        <v>44</v>
      </c>
      <c r="N254" s="8">
        <f>C254*L254*I254</f>
        <v>2400000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15"/>
      <c r="AB254" s="7"/>
      <c r="AC254" s="22"/>
      <c r="AD254" s="108" t="s">
        <v>307</v>
      </c>
      <c r="AE254" s="108" t="s">
        <v>307</v>
      </c>
      <c r="AF254" s="108" t="s">
        <v>307</v>
      </c>
      <c r="AG254" s="108" t="s">
        <v>307</v>
      </c>
      <c r="AH254" s="108" t="s">
        <v>307</v>
      </c>
      <c r="AI254" s="108" t="s">
        <v>307</v>
      </c>
      <c r="AJ254" s="108" t="s">
        <v>307</v>
      </c>
      <c r="AK254" s="108" t="s">
        <v>307</v>
      </c>
      <c r="AL254" s="108" t="s">
        <v>307</v>
      </c>
      <c r="AM254" s="108" t="s">
        <v>307</v>
      </c>
      <c r="AN254" s="108" t="s">
        <v>307</v>
      </c>
    </row>
    <row r="255" spans="1:40" x14ac:dyDescent="0.25">
      <c r="B255" s="45"/>
      <c r="C255" s="55"/>
      <c r="D255" s="55"/>
      <c r="E255" s="55"/>
      <c r="F255" s="55"/>
      <c r="G255" s="55"/>
      <c r="H255" s="55"/>
      <c r="I255" s="56"/>
      <c r="J255" s="56"/>
      <c r="K255" s="55"/>
      <c r="L255" s="56"/>
      <c r="M255" s="7"/>
      <c r="N255" s="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15"/>
      <c r="AB255" s="7"/>
      <c r="AC255" s="22"/>
    </row>
    <row r="256" spans="1:40" x14ac:dyDescent="0.25">
      <c r="B256" s="32"/>
      <c r="C256" s="55"/>
      <c r="D256" s="55"/>
      <c r="E256" s="55"/>
      <c r="F256" s="55"/>
      <c r="G256" s="55"/>
      <c r="H256" s="55"/>
      <c r="I256" s="56"/>
      <c r="J256" s="56"/>
      <c r="K256" s="55"/>
      <c r="L256" s="56"/>
      <c r="M256" s="7"/>
      <c r="N256" s="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15"/>
      <c r="AB256" s="7"/>
      <c r="AC256" s="22"/>
    </row>
    <row r="257" spans="1:29" x14ac:dyDescent="0.25">
      <c r="B257" s="32"/>
      <c r="C257" s="55"/>
      <c r="D257" s="55"/>
      <c r="E257" s="55"/>
      <c r="F257" s="55"/>
      <c r="G257" s="55"/>
      <c r="H257" s="55"/>
      <c r="I257" s="56"/>
      <c r="J257" s="56"/>
      <c r="K257" s="55"/>
      <c r="L257" s="56"/>
      <c r="M257" s="7"/>
      <c r="N257" s="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15">
        <v>10000000</v>
      </c>
      <c r="AB257" s="7"/>
      <c r="AC257" s="22"/>
    </row>
    <row r="258" spans="1:29" ht="18.75" x14ac:dyDescent="0.25">
      <c r="B258" s="9" t="s">
        <v>198</v>
      </c>
      <c r="C258" s="28"/>
      <c r="D258" s="28"/>
      <c r="E258" s="28"/>
      <c r="F258" s="28"/>
      <c r="G258" s="28"/>
      <c r="H258" s="28"/>
      <c r="I258" s="7"/>
      <c r="J258" s="8"/>
      <c r="K258" s="7"/>
      <c r="L258" s="14"/>
      <c r="M258" s="7"/>
      <c r="N258" s="26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26">
        <f>SUM(N260:N272)</f>
        <v>10000000</v>
      </c>
      <c r="AB258" s="7"/>
      <c r="AC258" s="22"/>
    </row>
    <row r="259" spans="1:29" ht="15.75" x14ac:dyDescent="0.25">
      <c r="A259" s="12" t="s">
        <v>7</v>
      </c>
      <c r="B259" s="27" t="s">
        <v>36</v>
      </c>
      <c r="C259" s="28"/>
      <c r="D259" s="28"/>
      <c r="E259" s="28"/>
      <c r="F259" s="28"/>
      <c r="G259" s="28"/>
      <c r="H259" s="28"/>
      <c r="I259" s="7"/>
      <c r="J259" s="8"/>
      <c r="K259" s="7"/>
      <c r="L259" s="14"/>
      <c r="M259" s="7"/>
      <c r="N259" s="26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26">
        <f>SUM(N260:N263)</f>
        <v>8600000</v>
      </c>
      <c r="AB259" s="7"/>
      <c r="AC259" s="22"/>
    </row>
    <row r="260" spans="1:29" x14ac:dyDescent="0.25">
      <c r="B260" s="13" t="s">
        <v>199</v>
      </c>
      <c r="C260" s="28">
        <v>6</v>
      </c>
      <c r="D260" s="28" t="s">
        <v>141</v>
      </c>
      <c r="E260" s="28">
        <v>3</v>
      </c>
      <c r="F260" s="28" t="s">
        <v>143</v>
      </c>
      <c r="G260" s="28">
        <v>1</v>
      </c>
      <c r="H260" s="28" t="s">
        <v>41</v>
      </c>
      <c r="I260" s="7">
        <v>1</v>
      </c>
      <c r="J260" s="8" t="s">
        <v>42</v>
      </c>
      <c r="K260" s="7" t="s">
        <v>43</v>
      </c>
      <c r="L260" s="14">
        <v>50000</v>
      </c>
      <c r="M260" s="7" t="s">
        <v>44</v>
      </c>
      <c r="N260" s="26">
        <f t="shared" ref="N260:N263" si="15">C260*E260*G260*I260*L260</f>
        <v>900000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22"/>
    </row>
    <row r="261" spans="1:29" x14ac:dyDescent="0.25">
      <c r="B261" s="32" t="s">
        <v>200</v>
      </c>
      <c r="C261" s="28">
        <v>1</v>
      </c>
      <c r="D261" s="28" t="s">
        <v>40</v>
      </c>
      <c r="E261" s="28">
        <v>0</v>
      </c>
      <c r="F261" s="28" t="s">
        <v>63</v>
      </c>
      <c r="G261" s="28">
        <v>1</v>
      </c>
      <c r="H261" s="28" t="s">
        <v>41</v>
      </c>
      <c r="I261" s="7">
        <v>1</v>
      </c>
      <c r="J261" s="8" t="s">
        <v>42</v>
      </c>
      <c r="K261" s="7" t="s">
        <v>43</v>
      </c>
      <c r="L261" s="14">
        <v>50000</v>
      </c>
      <c r="M261" s="7" t="s">
        <v>44</v>
      </c>
      <c r="N261" s="26">
        <f t="shared" si="15"/>
        <v>0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22"/>
    </row>
    <row r="262" spans="1:29" x14ac:dyDescent="0.25">
      <c r="B262" s="13" t="s">
        <v>201</v>
      </c>
      <c r="C262" s="30">
        <v>22</v>
      </c>
      <c r="D262" s="30" t="s">
        <v>72</v>
      </c>
      <c r="E262" s="30">
        <v>3</v>
      </c>
      <c r="F262" s="30" t="s">
        <v>46</v>
      </c>
      <c r="G262" s="30">
        <v>1</v>
      </c>
      <c r="H262" s="30" t="s">
        <v>41</v>
      </c>
      <c r="I262" s="7">
        <v>1</v>
      </c>
      <c r="J262" s="8" t="s">
        <v>42</v>
      </c>
      <c r="K262" s="7" t="s">
        <v>43</v>
      </c>
      <c r="L262" s="14">
        <v>50000</v>
      </c>
      <c r="M262" s="7" t="s">
        <v>44</v>
      </c>
      <c r="N262" s="8">
        <f t="shared" si="15"/>
        <v>3300000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22"/>
    </row>
    <row r="263" spans="1:29" x14ac:dyDescent="0.25">
      <c r="B263" s="57" t="s">
        <v>202</v>
      </c>
      <c r="C263" s="30">
        <v>22</v>
      </c>
      <c r="D263" s="30" t="s">
        <v>77</v>
      </c>
      <c r="E263" s="30">
        <v>4</v>
      </c>
      <c r="F263" s="30" t="s">
        <v>46</v>
      </c>
      <c r="G263" s="30">
        <v>1</v>
      </c>
      <c r="H263" s="30" t="s">
        <v>41</v>
      </c>
      <c r="I263" s="7">
        <v>1</v>
      </c>
      <c r="J263" s="8" t="s">
        <v>42</v>
      </c>
      <c r="K263" s="7" t="s">
        <v>43</v>
      </c>
      <c r="L263" s="14">
        <v>50000</v>
      </c>
      <c r="M263" s="7" t="s">
        <v>44</v>
      </c>
      <c r="N263" s="8">
        <f t="shared" si="15"/>
        <v>4400000</v>
      </c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22"/>
    </row>
    <row r="264" spans="1:29" ht="15.75" x14ac:dyDescent="0.25">
      <c r="B264" s="27"/>
      <c r="C264" s="28"/>
      <c r="D264" s="28"/>
      <c r="E264" s="28"/>
      <c r="F264" s="28"/>
      <c r="G264" s="28"/>
      <c r="H264" s="28"/>
      <c r="I264" s="7"/>
      <c r="J264" s="8"/>
      <c r="K264" s="7"/>
      <c r="L264" s="14"/>
      <c r="M264" s="7"/>
      <c r="N264" s="26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22"/>
    </row>
    <row r="265" spans="1:29" ht="15.75" x14ac:dyDescent="0.25">
      <c r="A265" s="12" t="s">
        <v>9</v>
      </c>
      <c r="B265" s="27" t="s">
        <v>56</v>
      </c>
      <c r="C265" s="28"/>
      <c r="D265" s="28"/>
      <c r="E265" s="28"/>
      <c r="F265" s="28"/>
      <c r="G265" s="28"/>
      <c r="H265" s="28"/>
      <c r="I265" s="7"/>
      <c r="J265" s="8"/>
      <c r="K265" s="7"/>
      <c r="L265" s="14"/>
      <c r="M265" s="7"/>
      <c r="N265" s="26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26">
        <f>SUM(N266:N268)</f>
        <v>1340000</v>
      </c>
      <c r="AB265" s="7"/>
      <c r="AC265" s="22"/>
    </row>
    <row r="266" spans="1:29" x14ac:dyDescent="0.25">
      <c r="B266" s="13" t="s">
        <v>199</v>
      </c>
      <c r="C266" s="7">
        <v>0</v>
      </c>
      <c r="D266" s="7" t="s">
        <v>57</v>
      </c>
      <c r="E266" s="7"/>
      <c r="F266" s="7"/>
      <c r="G266" s="30">
        <v>1</v>
      </c>
      <c r="H266" s="30" t="s">
        <v>41</v>
      </c>
      <c r="I266" s="7">
        <v>6</v>
      </c>
      <c r="J266" s="13" t="s">
        <v>141</v>
      </c>
      <c r="K266" s="7"/>
      <c r="L266" s="14">
        <v>67000</v>
      </c>
      <c r="M266" s="7" t="s">
        <v>44</v>
      </c>
      <c r="N266" s="26">
        <f t="shared" ref="N266:N268" si="16">C266*I266*L266</f>
        <v>0</v>
      </c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22"/>
    </row>
    <row r="267" spans="1:29" x14ac:dyDescent="0.25">
      <c r="B267" s="32" t="s">
        <v>200</v>
      </c>
      <c r="C267" s="7">
        <v>20</v>
      </c>
      <c r="D267" s="7" t="s">
        <v>57</v>
      </c>
      <c r="E267" s="7"/>
      <c r="F267" s="7"/>
      <c r="G267" s="30">
        <v>1</v>
      </c>
      <c r="H267" s="30" t="s">
        <v>41</v>
      </c>
      <c r="I267" s="7">
        <v>1</v>
      </c>
      <c r="J267" s="7" t="s">
        <v>42</v>
      </c>
      <c r="K267" s="7"/>
      <c r="L267" s="14">
        <v>67000</v>
      </c>
      <c r="M267" s="7" t="s">
        <v>44</v>
      </c>
      <c r="N267" s="26">
        <f t="shared" si="16"/>
        <v>1340000</v>
      </c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22"/>
    </row>
    <row r="268" spans="1:29" x14ac:dyDescent="0.25">
      <c r="B268" s="13" t="s">
        <v>201</v>
      </c>
      <c r="C268" s="7">
        <v>0</v>
      </c>
      <c r="D268" s="13" t="s">
        <v>117</v>
      </c>
      <c r="E268" s="7"/>
      <c r="F268" s="7"/>
      <c r="G268" s="30">
        <v>1</v>
      </c>
      <c r="H268" s="30" t="s">
        <v>41</v>
      </c>
      <c r="I268" s="7">
        <v>22</v>
      </c>
      <c r="J268" s="13" t="s">
        <v>72</v>
      </c>
      <c r="K268" s="7"/>
      <c r="L268" s="14">
        <v>67000</v>
      </c>
      <c r="M268" s="7" t="s">
        <v>44</v>
      </c>
      <c r="N268" s="26">
        <f t="shared" si="16"/>
        <v>0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22"/>
    </row>
    <row r="269" spans="1:29" x14ac:dyDescent="0.25">
      <c r="B269" s="57" t="s">
        <v>202</v>
      </c>
      <c r="C269" s="45">
        <v>0</v>
      </c>
      <c r="D269" s="45" t="s">
        <v>57</v>
      </c>
      <c r="E269" s="45"/>
      <c r="F269" s="45"/>
      <c r="G269" s="30">
        <v>1</v>
      </c>
      <c r="H269" s="30" t="s">
        <v>41</v>
      </c>
      <c r="I269" s="45">
        <v>22</v>
      </c>
      <c r="J269" s="45" t="s">
        <v>77</v>
      </c>
      <c r="K269" s="45"/>
      <c r="L269" s="46">
        <v>67000</v>
      </c>
      <c r="M269" s="45" t="s">
        <v>44</v>
      </c>
      <c r="N269" s="47">
        <f>C269*I269*L269</f>
        <v>0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22"/>
    </row>
    <row r="270" spans="1:29" ht="15.75" x14ac:dyDescent="0.25">
      <c r="B270" s="2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22"/>
    </row>
    <row r="271" spans="1:29" ht="15.75" x14ac:dyDescent="0.25">
      <c r="B271" s="59" t="s">
        <v>59</v>
      </c>
      <c r="C271" s="28"/>
      <c r="D271" s="28"/>
      <c r="E271" s="28"/>
      <c r="F271" s="28"/>
      <c r="G271" s="28"/>
      <c r="H271" s="28"/>
      <c r="I271" s="7"/>
      <c r="J271" s="8"/>
      <c r="K271" s="7"/>
      <c r="L271" s="14"/>
      <c r="M271" s="7"/>
      <c r="N271" s="26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22"/>
    </row>
    <row r="272" spans="1:29" ht="25.5" x14ac:dyDescent="0.25">
      <c r="B272" s="29" t="s">
        <v>287</v>
      </c>
      <c r="C272" s="28">
        <v>60</v>
      </c>
      <c r="D272" s="28" t="s">
        <v>248</v>
      </c>
      <c r="E272" s="28"/>
      <c r="F272" s="28"/>
      <c r="G272" s="28"/>
      <c r="H272" s="28"/>
      <c r="I272" s="7"/>
      <c r="J272" s="8"/>
      <c r="K272" s="7"/>
      <c r="L272" s="14">
        <v>1000</v>
      </c>
      <c r="M272" s="7" t="s">
        <v>44</v>
      </c>
      <c r="N272" s="26">
        <f>C272*L272</f>
        <v>60000</v>
      </c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15"/>
      <c r="AB272" s="7"/>
      <c r="AC272" s="22"/>
    </row>
    <row r="273" spans="1:41" x14ac:dyDescent="0.25">
      <c r="B273" s="29"/>
      <c r="C273" s="28"/>
      <c r="D273" s="28"/>
      <c r="E273" s="28"/>
      <c r="F273" s="28"/>
      <c r="G273" s="28"/>
      <c r="H273" s="28"/>
      <c r="I273" s="7"/>
      <c r="J273" s="8"/>
      <c r="K273" s="7"/>
      <c r="L273" s="14"/>
      <c r="M273" s="7"/>
      <c r="N273" s="26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15">
        <v>34233650</v>
      </c>
      <c r="AB273" s="7"/>
      <c r="AC273" s="22"/>
    </row>
    <row r="274" spans="1:41" ht="18.75" x14ac:dyDescent="0.25">
      <c r="A274" s="2"/>
      <c r="B274" s="9" t="s">
        <v>192</v>
      </c>
      <c r="C274" s="28"/>
      <c r="D274" s="28"/>
      <c r="E274" s="28"/>
      <c r="F274" s="28"/>
      <c r="G274" s="28"/>
      <c r="H274" s="28"/>
      <c r="I274" s="7"/>
      <c r="J274" s="8"/>
      <c r="K274" s="7"/>
      <c r="L274" s="14"/>
      <c r="M274" s="7"/>
      <c r="N274" s="26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26">
        <f>SUM(N276)</f>
        <v>34233650</v>
      </c>
      <c r="AB274" s="34">
        <f>AA273-AA274</f>
        <v>0</v>
      </c>
      <c r="AC274" s="22"/>
    </row>
    <row r="275" spans="1:41" x14ac:dyDescent="0.25">
      <c r="A275" s="2" t="s">
        <v>13</v>
      </c>
      <c r="B275" s="33" t="s">
        <v>193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22"/>
    </row>
    <row r="276" spans="1:41" x14ac:dyDescent="0.25">
      <c r="B276" s="32" t="s">
        <v>203</v>
      </c>
      <c r="C276" s="55">
        <v>1</v>
      </c>
      <c r="D276" s="55" t="s">
        <v>195</v>
      </c>
      <c r="E276" s="55">
        <v>1</v>
      </c>
      <c r="F276" s="55" t="s">
        <v>46</v>
      </c>
      <c r="G276" s="55">
        <v>1</v>
      </c>
      <c r="H276" s="55" t="s">
        <v>42</v>
      </c>
      <c r="I276" s="56">
        <v>11</v>
      </c>
      <c r="J276" s="56" t="s">
        <v>86</v>
      </c>
      <c r="K276" s="55" t="s">
        <v>43</v>
      </c>
      <c r="L276" s="56">
        <v>3112150</v>
      </c>
      <c r="M276" s="7"/>
      <c r="N276" s="8">
        <f>C276*E276*G276*I276*L276</f>
        <v>34233650</v>
      </c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22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8"/>
    </row>
    <row r="277" spans="1:41" x14ac:dyDescent="0.25">
      <c r="B277" s="29"/>
      <c r="C277" s="28"/>
      <c r="D277" s="28"/>
      <c r="E277" s="28"/>
      <c r="F277" s="28"/>
      <c r="G277" s="28"/>
      <c r="H277" s="28"/>
      <c r="I277" s="7"/>
      <c r="J277" s="8"/>
      <c r="K277" s="7"/>
      <c r="L277" s="14"/>
      <c r="M277" s="7"/>
      <c r="N277" s="26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22"/>
    </row>
    <row r="278" spans="1:41" x14ac:dyDescent="0.25">
      <c r="B278" s="29"/>
      <c r="C278" s="28"/>
      <c r="D278" s="28"/>
      <c r="E278" s="28"/>
      <c r="F278" s="28"/>
      <c r="G278" s="28"/>
      <c r="H278" s="28"/>
      <c r="I278" s="7"/>
      <c r="J278" s="8"/>
      <c r="K278" s="7"/>
      <c r="L278" s="14"/>
      <c r="M278" s="7"/>
      <c r="N278" s="26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22"/>
    </row>
    <row r="279" spans="1:41" x14ac:dyDescent="0.25">
      <c r="B279" s="29"/>
      <c r="C279" s="28"/>
      <c r="D279" s="28"/>
      <c r="E279" s="28"/>
      <c r="F279" s="28"/>
      <c r="G279" s="28"/>
      <c r="H279" s="28"/>
      <c r="I279" s="7"/>
      <c r="J279" s="8"/>
      <c r="K279" s="7"/>
      <c r="L279" s="14"/>
      <c r="M279" s="7"/>
      <c r="N279" s="26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22"/>
    </row>
    <row r="280" spans="1:41" x14ac:dyDescent="0.25">
      <c r="B280" s="29"/>
      <c r="C280" s="28"/>
      <c r="D280" s="28"/>
      <c r="E280" s="28"/>
      <c r="F280" s="28"/>
      <c r="G280" s="28"/>
      <c r="H280" s="28"/>
      <c r="I280" s="7"/>
      <c r="J280" s="8"/>
      <c r="K280" s="7"/>
      <c r="L280" s="14"/>
      <c r="M280" s="7"/>
      <c r="N280" s="26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15">
        <v>11269692</v>
      </c>
      <c r="AB280" s="7"/>
      <c r="AC280" s="22"/>
    </row>
    <row r="281" spans="1:41" ht="18" x14ac:dyDescent="0.25">
      <c r="B281" s="52" t="s">
        <v>204</v>
      </c>
      <c r="C281" s="28"/>
      <c r="D281" s="28"/>
      <c r="E281" s="28"/>
      <c r="F281" s="28"/>
      <c r="G281" s="28"/>
      <c r="H281" s="28"/>
      <c r="I281" s="7"/>
      <c r="J281" s="8"/>
      <c r="K281" s="7"/>
      <c r="L281" s="14"/>
      <c r="M281" s="7"/>
      <c r="N281" s="26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26">
        <f>SUM(N282:N283)</f>
        <v>11202000</v>
      </c>
      <c r="AB281" s="34">
        <f>AA280-AA281</f>
        <v>67692</v>
      </c>
      <c r="AC281" s="22"/>
    </row>
    <row r="282" spans="1:41" x14ac:dyDescent="0.25">
      <c r="B282" s="29" t="s">
        <v>205</v>
      </c>
      <c r="C282" s="7">
        <v>37</v>
      </c>
      <c r="D282" s="7" t="s">
        <v>57</v>
      </c>
      <c r="E282" s="7"/>
      <c r="F282" s="7"/>
      <c r="G282" s="30">
        <v>1</v>
      </c>
      <c r="H282" s="30" t="s">
        <v>41</v>
      </c>
      <c r="I282" s="7">
        <v>10</v>
      </c>
      <c r="J282" s="13" t="s">
        <v>42</v>
      </c>
      <c r="K282" s="7"/>
      <c r="L282" s="77">
        <v>24000</v>
      </c>
      <c r="M282" s="7" t="s">
        <v>44</v>
      </c>
      <c r="N282" s="26">
        <f>C282*I282*L282</f>
        <v>8880000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B282" s="7"/>
      <c r="AC282" s="22"/>
      <c r="AD282" s="108"/>
      <c r="AE282" s="108"/>
      <c r="AF282" s="108"/>
      <c r="AG282" s="108"/>
      <c r="AH282" s="108"/>
      <c r="AI282" s="108"/>
      <c r="AJ282" s="108"/>
      <c r="AK282" s="108"/>
      <c r="AL282" s="108"/>
      <c r="AM282" s="108"/>
      <c r="AN282" s="108"/>
      <c r="AO282" s="108"/>
    </row>
    <row r="283" spans="1:41" x14ac:dyDescent="0.25">
      <c r="B283" s="29" t="s">
        <v>206</v>
      </c>
      <c r="C283" s="7">
        <v>18</v>
      </c>
      <c r="D283" s="7" t="s">
        <v>57</v>
      </c>
      <c r="E283" s="7"/>
      <c r="F283" s="7"/>
      <c r="G283" s="30">
        <v>1</v>
      </c>
      <c r="H283" s="30" t="s">
        <v>41</v>
      </c>
      <c r="I283" s="7">
        <v>3</v>
      </c>
      <c r="J283" s="13" t="s">
        <v>42</v>
      </c>
      <c r="K283" s="7"/>
      <c r="L283" s="77">
        <v>43000</v>
      </c>
      <c r="M283" s="7" t="s">
        <v>44</v>
      </c>
      <c r="N283" s="26">
        <f>C283*I283*L283</f>
        <v>2322000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B283" s="7"/>
      <c r="AC283" s="22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</row>
    <row r="284" spans="1:41" x14ac:dyDescent="0.25">
      <c r="B284" s="29"/>
      <c r="C284" s="28"/>
      <c r="D284" s="28"/>
      <c r="E284" s="28"/>
      <c r="F284" s="28"/>
      <c r="G284" s="28"/>
      <c r="H284" s="28"/>
      <c r="I284" s="7"/>
      <c r="J284" s="8"/>
      <c r="K284" s="7"/>
      <c r="L284" s="14"/>
      <c r="M284" s="7"/>
      <c r="N284" s="26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22"/>
    </row>
    <row r="285" spans="1:41" x14ac:dyDescent="0.25">
      <c r="B285" s="29"/>
      <c r="C285" s="28"/>
      <c r="D285" s="28"/>
      <c r="E285" s="28"/>
      <c r="F285" s="28"/>
      <c r="G285" s="28"/>
      <c r="H285" s="28"/>
      <c r="I285" s="7"/>
      <c r="J285" s="8"/>
      <c r="K285" s="7"/>
      <c r="L285" s="14"/>
      <c r="M285" s="7"/>
      <c r="N285" s="26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15">
        <v>11744971</v>
      </c>
      <c r="AB285" s="34">
        <f>AA285-AA286</f>
        <v>971</v>
      </c>
      <c r="AC285" s="22"/>
    </row>
    <row r="286" spans="1:41" x14ac:dyDescent="0.25">
      <c r="B286" s="58" t="s">
        <v>207</v>
      </c>
      <c r="C286" s="28"/>
      <c r="D286" s="28"/>
      <c r="E286" s="28"/>
      <c r="F286" s="28"/>
      <c r="G286" s="28"/>
      <c r="H286" s="28"/>
      <c r="I286" s="7"/>
      <c r="J286" s="8"/>
      <c r="K286" s="7"/>
      <c r="L286" s="14"/>
      <c r="M286" s="7"/>
      <c r="N286" s="26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26">
        <f>SUM(N289:N295)</f>
        <v>11744000</v>
      </c>
      <c r="AB286" s="7"/>
      <c r="AC286" s="22"/>
    </row>
    <row r="287" spans="1:41" ht="15.75" x14ac:dyDescent="0.25">
      <c r="A287" s="12" t="s">
        <v>7</v>
      </c>
      <c r="B287" s="27" t="s">
        <v>36</v>
      </c>
      <c r="C287" s="28"/>
      <c r="D287" s="28"/>
      <c r="E287" s="28"/>
      <c r="F287" s="28"/>
      <c r="G287" s="28"/>
      <c r="H287" s="28"/>
      <c r="I287" s="7"/>
      <c r="J287" s="8"/>
      <c r="K287" s="7"/>
      <c r="L287" s="14"/>
      <c r="M287" s="7"/>
      <c r="N287" s="26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22"/>
    </row>
    <row r="288" spans="1:41" ht="15.75" x14ac:dyDescent="0.25">
      <c r="B288" s="59" t="s">
        <v>70</v>
      </c>
      <c r="C288" s="28"/>
      <c r="D288" s="28"/>
      <c r="E288" s="28"/>
      <c r="F288" s="28"/>
      <c r="G288" s="28"/>
      <c r="H288" s="28"/>
      <c r="I288" s="7"/>
      <c r="J288" s="8"/>
      <c r="K288" s="7"/>
      <c r="L288" s="14"/>
      <c r="M288" s="7"/>
      <c r="N288" s="26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22"/>
    </row>
    <row r="289" spans="1:40" x14ac:dyDescent="0.25">
      <c r="B289" s="29" t="s">
        <v>208</v>
      </c>
      <c r="C289" s="30">
        <v>5</v>
      </c>
      <c r="D289" s="30" t="s">
        <v>209</v>
      </c>
      <c r="E289" s="30">
        <v>2</v>
      </c>
      <c r="F289" s="30" t="s">
        <v>46</v>
      </c>
      <c r="G289" s="30">
        <v>20</v>
      </c>
      <c r="H289" s="30" t="s">
        <v>41</v>
      </c>
      <c r="I289" s="7">
        <v>1</v>
      </c>
      <c r="J289" s="8" t="s">
        <v>42</v>
      </c>
      <c r="K289" s="7" t="s">
        <v>43</v>
      </c>
      <c r="L289" s="14">
        <v>50000</v>
      </c>
      <c r="M289" s="7" t="s">
        <v>44</v>
      </c>
      <c r="N289" s="26">
        <f t="shared" ref="N289" si="17">C289*E289*G289*I289*L289</f>
        <v>10000000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22"/>
      <c r="AE289" s="108"/>
    </row>
    <row r="290" spans="1:40" x14ac:dyDescent="0.25">
      <c r="B290" s="29"/>
      <c r="C290" s="30"/>
      <c r="D290" s="30"/>
      <c r="E290" s="30"/>
      <c r="F290" s="30"/>
      <c r="G290" s="30"/>
      <c r="H290" s="30"/>
      <c r="I290" s="7"/>
      <c r="J290" s="8"/>
      <c r="K290" s="7"/>
      <c r="L290" s="14"/>
      <c r="M290" s="7"/>
      <c r="N290" s="2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22"/>
    </row>
    <row r="291" spans="1:40" ht="15.75" x14ac:dyDescent="0.25">
      <c r="A291" s="2" t="s">
        <v>9</v>
      </c>
      <c r="B291" s="27" t="s">
        <v>56</v>
      </c>
      <c r="C291" s="30"/>
      <c r="D291" s="30"/>
      <c r="E291" s="30"/>
      <c r="F291" s="30"/>
      <c r="G291" s="30"/>
      <c r="H291" s="30"/>
      <c r="I291" s="7"/>
      <c r="J291" s="8"/>
      <c r="K291" s="7"/>
      <c r="L291" s="14"/>
      <c r="M291" s="7"/>
      <c r="N291" s="26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26">
        <f>SUM(N292)</f>
        <v>1675000</v>
      </c>
      <c r="AB291" s="7"/>
      <c r="AC291" s="22"/>
    </row>
    <row r="292" spans="1:40" x14ac:dyDescent="0.25">
      <c r="B292" s="29" t="s">
        <v>208</v>
      </c>
      <c r="C292" s="7">
        <v>25</v>
      </c>
      <c r="D292" s="7" t="s">
        <v>57</v>
      </c>
      <c r="E292" s="7"/>
      <c r="F292" s="7"/>
      <c r="G292" s="30">
        <v>1</v>
      </c>
      <c r="H292" s="30" t="s">
        <v>42</v>
      </c>
      <c r="I292" s="7">
        <v>1</v>
      </c>
      <c r="J292" s="7" t="s">
        <v>41</v>
      </c>
      <c r="K292" s="7"/>
      <c r="L292" s="14">
        <v>67000</v>
      </c>
      <c r="M292" s="7" t="s">
        <v>44</v>
      </c>
      <c r="N292" s="26">
        <f t="shared" ref="N292" si="18">C292*I292*L292*G292</f>
        <v>1675000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22"/>
      <c r="AE292" s="108"/>
    </row>
    <row r="293" spans="1:40" x14ac:dyDescent="0.25">
      <c r="B293" s="29"/>
      <c r="C293" s="7"/>
      <c r="D293" s="7"/>
      <c r="E293" s="7"/>
      <c r="F293" s="7"/>
      <c r="G293" s="30"/>
      <c r="H293" s="30"/>
      <c r="I293" s="7"/>
      <c r="J293" s="7"/>
      <c r="K293" s="7"/>
      <c r="L293" s="14"/>
      <c r="M293" s="7"/>
      <c r="N293" s="26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22"/>
    </row>
    <row r="294" spans="1:40" ht="15.75" x14ac:dyDescent="0.25">
      <c r="B294" s="59" t="s">
        <v>59</v>
      </c>
      <c r="C294" s="28"/>
      <c r="D294" s="28"/>
      <c r="E294" s="28"/>
      <c r="F294" s="28"/>
      <c r="G294" s="28"/>
      <c r="H294" s="28"/>
      <c r="I294" s="7"/>
      <c r="J294" s="8"/>
      <c r="K294" s="7"/>
      <c r="L294" s="14"/>
      <c r="M294" s="7"/>
      <c r="N294" s="2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22"/>
    </row>
    <row r="295" spans="1:40" ht="25.5" x14ac:dyDescent="0.25">
      <c r="B295" s="29" t="s">
        <v>287</v>
      </c>
      <c r="C295" s="28">
        <v>69</v>
      </c>
      <c r="D295" s="28" t="s">
        <v>248</v>
      </c>
      <c r="E295" s="28"/>
      <c r="F295" s="28"/>
      <c r="G295" s="28"/>
      <c r="H295" s="28"/>
      <c r="I295" s="7"/>
      <c r="J295" s="8"/>
      <c r="K295" s="7"/>
      <c r="L295" s="14">
        <v>1000</v>
      </c>
      <c r="M295" s="7" t="s">
        <v>44</v>
      </c>
      <c r="N295" s="26">
        <f>C295*L295</f>
        <v>69000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15"/>
      <c r="AB295" s="7"/>
      <c r="AC295" s="22"/>
    </row>
    <row r="296" spans="1:40" x14ac:dyDescent="0.25">
      <c r="B296" s="29"/>
      <c r="C296" s="7"/>
      <c r="D296" s="7"/>
      <c r="E296" s="7"/>
      <c r="F296" s="7"/>
      <c r="G296" s="30"/>
      <c r="H296" s="30"/>
      <c r="I296" s="7"/>
      <c r="J296" s="7"/>
      <c r="K296" s="7"/>
      <c r="L296" s="14"/>
      <c r="M296" s="7"/>
      <c r="N296" s="2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22"/>
    </row>
    <row r="297" spans="1:40" x14ac:dyDescent="0.25">
      <c r="B297" s="29"/>
      <c r="C297" s="28"/>
      <c r="D297" s="28"/>
      <c r="E297" s="28"/>
      <c r="F297" s="28"/>
      <c r="G297" s="28"/>
      <c r="H297" s="28"/>
      <c r="I297" s="7"/>
      <c r="J297" s="8"/>
      <c r="K297" s="7"/>
      <c r="L297" s="14"/>
      <c r="M297" s="7"/>
      <c r="N297" s="2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22">
        <v>10000000</v>
      </c>
      <c r="AB297" s="34">
        <f>AA297-AA298</f>
        <v>0</v>
      </c>
      <c r="AC297" s="22"/>
    </row>
    <row r="298" spans="1:40" ht="15.75" x14ac:dyDescent="0.25">
      <c r="B298" s="59" t="s">
        <v>210</v>
      </c>
      <c r="C298" s="28"/>
      <c r="D298" s="28"/>
      <c r="E298" s="28"/>
      <c r="F298" s="28"/>
      <c r="G298" s="28"/>
      <c r="H298" s="28"/>
      <c r="I298" s="7"/>
      <c r="J298" s="8"/>
      <c r="K298" s="7"/>
      <c r="L298" s="14"/>
      <c r="M298" s="7"/>
      <c r="N298" s="26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26">
        <f>SUM(N300:N314)</f>
        <v>10000000</v>
      </c>
      <c r="AB298" s="7"/>
      <c r="AC298" s="22"/>
    </row>
    <row r="299" spans="1:40" ht="15.75" x14ac:dyDescent="0.25">
      <c r="A299" s="12" t="s">
        <v>7</v>
      </c>
      <c r="B299" s="27" t="s">
        <v>36</v>
      </c>
      <c r="C299" s="28"/>
      <c r="D299" s="28"/>
      <c r="E299" s="28"/>
      <c r="F299" s="28"/>
      <c r="G299" s="28"/>
      <c r="H299" s="28"/>
      <c r="I299" s="7"/>
      <c r="J299" s="8"/>
      <c r="K299" s="7"/>
      <c r="L299" s="14"/>
      <c r="M299" s="7"/>
      <c r="N299" s="26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26">
        <f>SUM(N300:N305)</f>
        <v>5150000</v>
      </c>
      <c r="AB299" s="7"/>
      <c r="AC299" s="22"/>
    </row>
    <row r="300" spans="1:40" ht="30" x14ac:dyDescent="0.25">
      <c r="B300" s="32" t="s">
        <v>211</v>
      </c>
      <c r="C300" s="30">
        <v>1</v>
      </c>
      <c r="D300" s="30" t="s">
        <v>40</v>
      </c>
      <c r="E300" s="30">
        <v>12</v>
      </c>
      <c r="F300" s="30" t="s">
        <v>63</v>
      </c>
      <c r="G300" s="30">
        <v>1</v>
      </c>
      <c r="H300" s="30" t="s">
        <v>41</v>
      </c>
      <c r="I300" s="7">
        <v>1</v>
      </c>
      <c r="J300" s="8" t="s">
        <v>42</v>
      </c>
      <c r="K300" s="7" t="s">
        <v>43</v>
      </c>
      <c r="L300" s="14">
        <v>50000</v>
      </c>
      <c r="M300" s="7" t="s">
        <v>44</v>
      </c>
      <c r="N300" s="26">
        <f t="shared" ref="N300:N305" si="19">C300*E300*G300*I300*L300</f>
        <v>600000</v>
      </c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22"/>
      <c r="AE300" s="108" t="s">
        <v>308</v>
      </c>
    </row>
    <row r="301" spans="1:40" ht="29.25" x14ac:dyDescent="0.25">
      <c r="B301" s="35" t="s">
        <v>212</v>
      </c>
      <c r="C301" s="28">
        <v>1</v>
      </c>
      <c r="D301" s="28" t="s">
        <v>40</v>
      </c>
      <c r="E301" s="28">
        <v>5</v>
      </c>
      <c r="F301" s="28" t="s">
        <v>46</v>
      </c>
      <c r="G301" s="28">
        <v>1</v>
      </c>
      <c r="H301" s="28" t="s">
        <v>41</v>
      </c>
      <c r="I301" s="7">
        <v>1</v>
      </c>
      <c r="J301" s="8" t="s">
        <v>42</v>
      </c>
      <c r="K301" s="7" t="s">
        <v>43</v>
      </c>
      <c r="L301" s="14">
        <v>50000</v>
      </c>
      <c r="M301" s="7" t="s">
        <v>44</v>
      </c>
      <c r="N301" s="26">
        <f t="shared" si="19"/>
        <v>250000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22"/>
      <c r="AF301" s="108" t="s">
        <v>308</v>
      </c>
    </row>
    <row r="302" spans="1:40" x14ac:dyDescent="0.25">
      <c r="B302" s="29" t="s">
        <v>213</v>
      </c>
      <c r="C302" s="28">
        <v>1</v>
      </c>
      <c r="D302" s="28" t="s">
        <v>40</v>
      </c>
      <c r="E302" s="28">
        <v>2</v>
      </c>
      <c r="F302" s="28" t="s">
        <v>46</v>
      </c>
      <c r="G302" s="28">
        <v>1</v>
      </c>
      <c r="H302" s="28" t="s">
        <v>41</v>
      </c>
      <c r="I302" s="7">
        <v>21</v>
      </c>
      <c r="J302" s="8" t="s">
        <v>42</v>
      </c>
      <c r="K302" s="7" t="s">
        <v>43</v>
      </c>
      <c r="L302" s="14">
        <v>50000</v>
      </c>
      <c r="M302" s="7" t="s">
        <v>44</v>
      </c>
      <c r="N302" s="26">
        <f t="shared" si="19"/>
        <v>2100000</v>
      </c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22"/>
      <c r="AE302" s="108" t="s">
        <v>308</v>
      </c>
      <c r="AF302" s="108" t="s">
        <v>308</v>
      </c>
      <c r="AG302" s="108" t="s">
        <v>308</v>
      </c>
      <c r="AH302" s="108" t="s">
        <v>308</v>
      </c>
      <c r="AI302" s="108" t="s">
        <v>308</v>
      </c>
      <c r="AJ302" s="108" t="s">
        <v>308</v>
      </c>
      <c r="AK302" s="108" t="s">
        <v>308</v>
      </c>
      <c r="AL302" s="108" t="s">
        <v>308</v>
      </c>
      <c r="AM302" s="108" t="s">
        <v>308</v>
      </c>
      <c r="AN302" s="108" t="s">
        <v>308</v>
      </c>
    </row>
    <row r="303" spans="1:40" x14ac:dyDescent="0.25">
      <c r="B303" s="29" t="s">
        <v>214</v>
      </c>
      <c r="C303" s="28">
        <v>1</v>
      </c>
      <c r="D303" s="28" t="s">
        <v>40</v>
      </c>
      <c r="E303" s="28">
        <v>24</v>
      </c>
      <c r="F303" s="28" t="s">
        <v>46</v>
      </c>
      <c r="G303" s="28">
        <v>1</v>
      </c>
      <c r="H303" s="28" t="s">
        <v>41</v>
      </c>
      <c r="I303" s="7">
        <v>1</v>
      </c>
      <c r="J303" s="8" t="s">
        <v>42</v>
      </c>
      <c r="K303" s="7" t="s">
        <v>43</v>
      </c>
      <c r="L303" s="14">
        <v>50000</v>
      </c>
      <c r="M303" s="7" t="s">
        <v>44</v>
      </c>
      <c r="N303" s="26">
        <f t="shared" si="19"/>
        <v>1200000</v>
      </c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22"/>
      <c r="AE303" s="108" t="s">
        <v>308</v>
      </c>
    </row>
    <row r="304" spans="1:40" x14ac:dyDescent="0.25">
      <c r="B304" s="35" t="s">
        <v>215</v>
      </c>
      <c r="C304" s="28">
        <v>1</v>
      </c>
      <c r="D304" s="28" t="s">
        <v>40</v>
      </c>
      <c r="E304" s="28">
        <v>10</v>
      </c>
      <c r="F304" s="28" t="s">
        <v>63</v>
      </c>
      <c r="G304" s="28">
        <v>1</v>
      </c>
      <c r="H304" s="28" t="s">
        <v>41</v>
      </c>
      <c r="I304" s="7">
        <v>1</v>
      </c>
      <c r="J304" s="8" t="s">
        <v>42</v>
      </c>
      <c r="K304" s="7" t="s">
        <v>43</v>
      </c>
      <c r="L304" s="14">
        <v>50000</v>
      </c>
      <c r="M304" s="7" t="s">
        <v>44</v>
      </c>
      <c r="N304" s="8">
        <f t="shared" si="19"/>
        <v>500000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22"/>
      <c r="AF304" s="108" t="s">
        <v>308</v>
      </c>
    </row>
    <row r="305" spans="1:40" x14ac:dyDescent="0.25">
      <c r="B305" s="35" t="s">
        <v>216</v>
      </c>
      <c r="C305" s="28">
        <v>1</v>
      </c>
      <c r="D305" s="28" t="s">
        <v>40</v>
      </c>
      <c r="E305" s="28">
        <v>10</v>
      </c>
      <c r="F305" s="28" t="s">
        <v>46</v>
      </c>
      <c r="G305" s="28">
        <v>1</v>
      </c>
      <c r="H305" s="28" t="s">
        <v>41</v>
      </c>
      <c r="I305" s="7">
        <v>1</v>
      </c>
      <c r="J305" s="8" t="s">
        <v>42</v>
      </c>
      <c r="K305" s="7" t="s">
        <v>43</v>
      </c>
      <c r="L305" s="14">
        <v>50000</v>
      </c>
      <c r="M305" s="7" t="s">
        <v>44</v>
      </c>
      <c r="N305" s="8">
        <f t="shared" si="19"/>
        <v>500000</v>
      </c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22"/>
      <c r="AN305" s="108" t="s">
        <v>308</v>
      </c>
    </row>
    <row r="306" spans="1:40" x14ac:dyDescent="0.25">
      <c r="B306" s="35"/>
      <c r="C306" s="28"/>
      <c r="D306" s="28"/>
      <c r="E306" s="28"/>
      <c r="F306" s="28"/>
      <c r="G306" s="28"/>
      <c r="H306" s="28"/>
      <c r="I306" s="7"/>
      <c r="J306" s="8"/>
      <c r="K306" s="7"/>
      <c r="L306" s="14"/>
      <c r="M306" s="7"/>
      <c r="N306" s="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22"/>
    </row>
    <row r="307" spans="1:40" ht="15.75" x14ac:dyDescent="0.25">
      <c r="A307" s="2" t="s">
        <v>9</v>
      </c>
      <c r="B307" s="27" t="s">
        <v>56</v>
      </c>
      <c r="C307" s="28"/>
      <c r="D307" s="28"/>
      <c r="E307" s="28"/>
      <c r="F307" s="28"/>
      <c r="G307" s="28"/>
      <c r="H307" s="28"/>
      <c r="I307" s="7"/>
      <c r="J307" s="8"/>
      <c r="K307" s="7"/>
      <c r="L307" s="14"/>
      <c r="M307" s="7"/>
      <c r="N307" s="26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26">
        <f>SUM(N308:N311)</f>
        <v>4757000</v>
      </c>
      <c r="AB307" s="7"/>
      <c r="AC307" s="22"/>
    </row>
    <row r="308" spans="1:40" ht="28.5" x14ac:dyDescent="0.25">
      <c r="B308" s="29" t="s">
        <v>211</v>
      </c>
      <c r="C308" s="7">
        <v>15</v>
      </c>
      <c r="D308" s="7" t="s">
        <v>57</v>
      </c>
      <c r="E308" s="7"/>
      <c r="F308" s="7"/>
      <c r="G308" s="30">
        <v>1</v>
      </c>
      <c r="H308" s="30" t="s">
        <v>41</v>
      </c>
      <c r="I308" s="7">
        <v>1</v>
      </c>
      <c r="J308" s="7" t="s">
        <v>42</v>
      </c>
      <c r="K308" s="7"/>
      <c r="L308" s="14">
        <v>67000</v>
      </c>
      <c r="M308" s="7" t="s">
        <v>44</v>
      </c>
      <c r="N308" s="26">
        <f>C308*G308*I308*L308</f>
        <v>1005000</v>
      </c>
      <c r="O308" s="26">
        <f>C308*I308*L308</f>
        <v>1005000</v>
      </c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22"/>
      <c r="AF308" s="108" t="s">
        <v>308</v>
      </c>
    </row>
    <row r="309" spans="1:40" x14ac:dyDescent="0.25">
      <c r="B309" s="29" t="s">
        <v>214</v>
      </c>
      <c r="C309" s="7">
        <v>28</v>
      </c>
      <c r="D309" s="7" t="s">
        <v>217</v>
      </c>
      <c r="E309" s="7"/>
      <c r="F309" s="7"/>
      <c r="G309" s="30">
        <v>1</v>
      </c>
      <c r="H309" s="30" t="s">
        <v>41</v>
      </c>
      <c r="I309" s="7">
        <v>1</v>
      </c>
      <c r="J309" s="7" t="s">
        <v>42</v>
      </c>
      <c r="K309" s="7"/>
      <c r="L309" s="14">
        <v>67000</v>
      </c>
      <c r="M309" s="7" t="s">
        <v>44</v>
      </c>
      <c r="N309" s="26">
        <f>C309*G309*I309*L309</f>
        <v>1876000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22"/>
      <c r="AE309" s="108" t="s">
        <v>308</v>
      </c>
    </row>
    <row r="310" spans="1:40" x14ac:dyDescent="0.25">
      <c r="B310" s="13" t="s">
        <v>218</v>
      </c>
      <c r="C310" s="7">
        <v>14</v>
      </c>
      <c r="D310" s="7" t="s">
        <v>57</v>
      </c>
      <c r="E310" s="7"/>
      <c r="F310" s="7"/>
      <c r="G310" s="30">
        <v>1</v>
      </c>
      <c r="H310" s="30" t="s">
        <v>42</v>
      </c>
      <c r="I310" s="7">
        <v>1</v>
      </c>
      <c r="J310" s="7" t="s">
        <v>41</v>
      </c>
      <c r="K310" s="7"/>
      <c r="L310" s="14">
        <v>67000</v>
      </c>
      <c r="M310" s="7" t="s">
        <v>44</v>
      </c>
      <c r="N310" s="26">
        <f t="shared" ref="N310:N311" si="20">C310*I310*L310*G310</f>
        <v>938000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22"/>
      <c r="AF310" s="108" t="s">
        <v>308</v>
      </c>
    </row>
    <row r="311" spans="1:40" x14ac:dyDescent="0.25">
      <c r="B311" s="35" t="s">
        <v>216</v>
      </c>
      <c r="C311" s="7">
        <v>14</v>
      </c>
      <c r="D311" s="7" t="s">
        <v>57</v>
      </c>
      <c r="E311" s="7"/>
      <c r="F311" s="7"/>
      <c r="G311" s="30">
        <v>1</v>
      </c>
      <c r="H311" s="30" t="s">
        <v>42</v>
      </c>
      <c r="I311" s="7">
        <v>1</v>
      </c>
      <c r="J311" s="7" t="s">
        <v>41</v>
      </c>
      <c r="K311" s="7"/>
      <c r="L311" s="14">
        <v>67000</v>
      </c>
      <c r="M311" s="7" t="s">
        <v>44</v>
      </c>
      <c r="N311" s="26">
        <f t="shared" si="20"/>
        <v>938000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22"/>
      <c r="AN311" s="108" t="s">
        <v>308</v>
      </c>
    </row>
    <row r="312" spans="1:40" x14ac:dyDescent="0.25">
      <c r="B312" s="29"/>
      <c r="C312" s="28"/>
      <c r="D312" s="28"/>
      <c r="E312" s="28"/>
      <c r="F312" s="28"/>
      <c r="G312" s="28"/>
      <c r="H312" s="28"/>
      <c r="I312" s="7"/>
      <c r="J312" s="8"/>
      <c r="K312" s="7"/>
      <c r="L312" s="14"/>
      <c r="M312" s="7"/>
      <c r="N312" s="26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22"/>
    </row>
    <row r="313" spans="1:40" ht="15.75" x14ac:dyDescent="0.25">
      <c r="B313" s="59" t="s">
        <v>59</v>
      </c>
      <c r="C313" s="28"/>
      <c r="D313" s="28"/>
      <c r="E313" s="28"/>
      <c r="F313" s="28"/>
      <c r="G313" s="28"/>
      <c r="H313" s="28"/>
      <c r="I313" s="7"/>
      <c r="J313" s="8"/>
      <c r="K313" s="7"/>
      <c r="L313" s="14"/>
      <c r="M313" s="7"/>
      <c r="N313" s="26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22"/>
    </row>
    <row r="314" spans="1:40" ht="25.5" x14ac:dyDescent="0.25">
      <c r="B314" s="29" t="s">
        <v>254</v>
      </c>
      <c r="C314" s="28">
        <v>93</v>
      </c>
      <c r="D314" s="28" t="s">
        <v>248</v>
      </c>
      <c r="E314" s="28"/>
      <c r="F314" s="28"/>
      <c r="G314" s="28"/>
      <c r="H314" s="28"/>
      <c r="I314" s="7"/>
      <c r="J314" s="8"/>
      <c r="K314" s="7"/>
      <c r="L314" s="14">
        <v>1000</v>
      </c>
      <c r="M314" s="7" t="s">
        <v>44</v>
      </c>
      <c r="N314" s="26">
        <f>C314*L314</f>
        <v>93000</v>
      </c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15">
        <v>50000000</v>
      </c>
      <c r="AB314" s="7"/>
      <c r="AC314" s="22"/>
    </row>
    <row r="315" spans="1:40" x14ac:dyDescent="0.25">
      <c r="B315" s="29"/>
      <c r="C315" s="28"/>
      <c r="D315" s="28"/>
      <c r="E315" s="28"/>
      <c r="F315" s="28"/>
      <c r="G315" s="28"/>
      <c r="H315" s="28"/>
      <c r="I315" s="7"/>
      <c r="J315" s="8"/>
      <c r="K315" s="7"/>
      <c r="L315" s="14"/>
      <c r="M315" s="7"/>
      <c r="N315" s="26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15"/>
      <c r="AB315" s="7"/>
      <c r="AC315" s="22"/>
    </row>
    <row r="316" spans="1:40" ht="15.75" x14ac:dyDescent="0.25">
      <c r="B316" s="59" t="s">
        <v>219</v>
      </c>
      <c r="C316" s="28"/>
      <c r="D316" s="28"/>
      <c r="E316" s="28"/>
      <c r="F316" s="28"/>
      <c r="G316" s="28"/>
      <c r="H316" s="28"/>
      <c r="I316" s="7"/>
      <c r="J316" s="8"/>
      <c r="K316" s="7"/>
      <c r="L316" s="14"/>
      <c r="M316" s="7"/>
      <c r="N316" s="26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26">
        <f>SUM(N319:N346)</f>
        <v>50000000</v>
      </c>
      <c r="AB316" s="34">
        <f>AA314-AA316</f>
        <v>0</v>
      </c>
      <c r="AC316" s="22"/>
    </row>
    <row r="317" spans="1:40" x14ac:dyDescent="0.25">
      <c r="A317" s="12" t="s">
        <v>7</v>
      </c>
      <c r="B317" s="33" t="s">
        <v>36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60">
        <f>AB316/67000</f>
        <v>0</v>
      </c>
      <c r="AC317" s="22"/>
    </row>
    <row r="318" spans="1:40" x14ac:dyDescent="0.25">
      <c r="B318" s="33" t="s">
        <v>37</v>
      </c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26">
        <f>SUM(N319:N330)</f>
        <v>14950000</v>
      </c>
      <c r="AB318" s="7"/>
      <c r="AC318" s="22"/>
    </row>
    <row r="319" spans="1:40" x14ac:dyDescent="0.25">
      <c r="B319" s="13" t="s">
        <v>220</v>
      </c>
      <c r="C319" s="30">
        <v>1</v>
      </c>
      <c r="D319" s="30" t="s">
        <v>195</v>
      </c>
      <c r="E319" s="30">
        <v>40</v>
      </c>
      <c r="F319" s="30" t="s">
        <v>63</v>
      </c>
      <c r="G319" s="30">
        <v>3</v>
      </c>
      <c r="H319" s="30" t="s">
        <v>41</v>
      </c>
      <c r="I319" s="7">
        <v>1</v>
      </c>
      <c r="J319" s="8" t="s">
        <v>42</v>
      </c>
      <c r="K319" s="7" t="s">
        <v>43</v>
      </c>
      <c r="L319" s="14">
        <v>50000</v>
      </c>
      <c r="M319" s="7" t="s">
        <v>44</v>
      </c>
      <c r="N319" s="26">
        <f>C319*E319*G319*I319*L319</f>
        <v>6000000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22"/>
      <c r="AI319" s="108"/>
    </row>
    <row r="320" spans="1:40" x14ac:dyDescent="0.25">
      <c r="B320" s="13"/>
      <c r="C320" s="30"/>
      <c r="D320" s="30"/>
      <c r="E320" s="30"/>
      <c r="F320" s="30"/>
      <c r="G320" s="30"/>
      <c r="H320" s="30"/>
      <c r="I320" s="7"/>
      <c r="J320" s="8"/>
      <c r="K320" s="7"/>
      <c r="L320" s="14"/>
      <c r="M320" s="7"/>
      <c r="N320" s="26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22"/>
    </row>
    <row r="321" spans="1:38" x14ac:dyDescent="0.25">
      <c r="B321" s="33" t="s">
        <v>47</v>
      </c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22"/>
    </row>
    <row r="322" spans="1:38" x14ac:dyDescent="0.25">
      <c r="B322" s="13" t="s">
        <v>221</v>
      </c>
      <c r="C322" s="30">
        <v>1</v>
      </c>
      <c r="D322" s="30" t="s">
        <v>40</v>
      </c>
      <c r="E322" s="30">
        <v>3</v>
      </c>
      <c r="F322" s="30" t="s">
        <v>46</v>
      </c>
      <c r="G322" s="30">
        <v>10</v>
      </c>
      <c r="H322" s="30" t="s">
        <v>41</v>
      </c>
      <c r="I322" s="7">
        <v>1</v>
      </c>
      <c r="J322" s="8" t="s">
        <v>42</v>
      </c>
      <c r="K322" s="7" t="s">
        <v>43</v>
      </c>
      <c r="L322" s="14">
        <v>50000</v>
      </c>
      <c r="M322" s="7" t="s">
        <v>44</v>
      </c>
      <c r="N322" s="26">
        <f t="shared" ref="N322:N330" si="21">C322*E322*G322*I322*L322</f>
        <v>1500000</v>
      </c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22"/>
      <c r="AE322" s="108"/>
    </row>
    <row r="323" spans="1:38" x14ac:dyDescent="0.25">
      <c r="B323" s="35" t="s">
        <v>222</v>
      </c>
      <c r="C323" s="30">
        <v>1</v>
      </c>
      <c r="D323" s="30" t="s">
        <v>40</v>
      </c>
      <c r="E323" s="30">
        <v>4</v>
      </c>
      <c r="F323" s="30" t="s">
        <v>46</v>
      </c>
      <c r="G323" s="30">
        <v>2</v>
      </c>
      <c r="H323" s="30" t="s">
        <v>41</v>
      </c>
      <c r="I323" s="7">
        <v>1</v>
      </c>
      <c r="J323" s="8" t="s">
        <v>42</v>
      </c>
      <c r="K323" s="7" t="s">
        <v>43</v>
      </c>
      <c r="L323" s="14">
        <v>50000</v>
      </c>
      <c r="M323" s="7" t="s">
        <v>44</v>
      </c>
      <c r="N323" s="26">
        <f t="shared" si="21"/>
        <v>400000</v>
      </c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22"/>
      <c r="AI323" s="108"/>
    </row>
    <row r="324" spans="1:38" x14ac:dyDescent="0.25">
      <c r="B324" s="13" t="s">
        <v>223</v>
      </c>
      <c r="C324" s="30">
        <v>1</v>
      </c>
      <c r="D324" s="30" t="s">
        <v>40</v>
      </c>
      <c r="E324" s="30">
        <v>3</v>
      </c>
      <c r="F324" s="30" t="s">
        <v>46</v>
      </c>
      <c r="G324" s="30">
        <v>1</v>
      </c>
      <c r="H324" s="30" t="s">
        <v>41</v>
      </c>
      <c r="I324" s="7">
        <v>14</v>
      </c>
      <c r="J324" s="8" t="s">
        <v>42</v>
      </c>
      <c r="K324" s="7" t="s">
        <v>43</v>
      </c>
      <c r="L324" s="14">
        <v>50000</v>
      </c>
      <c r="M324" s="7" t="s">
        <v>44</v>
      </c>
      <c r="N324" s="26">
        <f t="shared" si="21"/>
        <v>2100000</v>
      </c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22"/>
      <c r="AI324" s="108"/>
    </row>
    <row r="325" spans="1:38" x14ac:dyDescent="0.25">
      <c r="B325" s="13" t="s">
        <v>224</v>
      </c>
      <c r="C325" s="30">
        <v>1</v>
      </c>
      <c r="D325" s="30" t="s">
        <v>40</v>
      </c>
      <c r="E325" s="30">
        <v>1</v>
      </c>
      <c r="F325" s="30" t="s">
        <v>46</v>
      </c>
      <c r="G325" s="30">
        <v>1</v>
      </c>
      <c r="H325" s="30" t="s">
        <v>41</v>
      </c>
      <c r="I325" s="7">
        <v>14</v>
      </c>
      <c r="J325" s="8" t="s">
        <v>42</v>
      </c>
      <c r="K325" s="7" t="s">
        <v>43</v>
      </c>
      <c r="L325" s="14">
        <v>50000</v>
      </c>
      <c r="M325" s="7" t="s">
        <v>44</v>
      </c>
      <c r="N325" s="26">
        <f t="shared" si="21"/>
        <v>700000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22"/>
      <c r="AI325" s="108"/>
    </row>
    <row r="326" spans="1:38" x14ac:dyDescent="0.25">
      <c r="B326" s="13" t="s">
        <v>225</v>
      </c>
      <c r="C326" s="30">
        <v>1</v>
      </c>
      <c r="D326" s="30" t="s">
        <v>226</v>
      </c>
      <c r="E326" s="30">
        <v>2</v>
      </c>
      <c r="F326" s="30" t="s">
        <v>46</v>
      </c>
      <c r="G326" s="30">
        <v>4</v>
      </c>
      <c r="H326" s="30" t="s">
        <v>41</v>
      </c>
      <c r="I326" s="7">
        <v>1</v>
      </c>
      <c r="J326" s="8" t="s">
        <v>42</v>
      </c>
      <c r="K326" s="7" t="s">
        <v>43</v>
      </c>
      <c r="L326" s="14">
        <v>50000</v>
      </c>
      <c r="M326" s="7" t="s">
        <v>44</v>
      </c>
      <c r="N326" s="26">
        <f t="shared" si="21"/>
        <v>400000</v>
      </c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22"/>
      <c r="AJ326" s="108"/>
    </row>
    <row r="327" spans="1:38" x14ac:dyDescent="0.25">
      <c r="B327" s="13" t="s">
        <v>227</v>
      </c>
      <c r="C327" s="30">
        <v>1</v>
      </c>
      <c r="D327" s="30" t="s">
        <v>40</v>
      </c>
      <c r="E327" s="30">
        <v>2</v>
      </c>
      <c r="F327" s="30" t="s">
        <v>46</v>
      </c>
      <c r="G327" s="30">
        <v>1</v>
      </c>
      <c r="H327" s="30" t="s">
        <v>41</v>
      </c>
      <c r="I327" s="7">
        <v>4</v>
      </c>
      <c r="J327" s="8" t="s">
        <v>42</v>
      </c>
      <c r="K327" s="7" t="s">
        <v>43</v>
      </c>
      <c r="L327" s="14">
        <v>50000</v>
      </c>
      <c r="M327" s="7" t="s">
        <v>44</v>
      </c>
      <c r="N327" s="26">
        <f t="shared" si="21"/>
        <v>400000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22"/>
      <c r="AJ327" s="108"/>
    </row>
    <row r="328" spans="1:38" x14ac:dyDescent="0.25">
      <c r="B328" s="35" t="s">
        <v>228</v>
      </c>
      <c r="C328" s="30">
        <v>1</v>
      </c>
      <c r="D328" s="30" t="s">
        <v>40</v>
      </c>
      <c r="E328" s="30">
        <v>4</v>
      </c>
      <c r="F328" s="30" t="s">
        <v>46</v>
      </c>
      <c r="G328" s="30">
        <v>5</v>
      </c>
      <c r="H328" s="30" t="s">
        <v>41</v>
      </c>
      <c r="I328" s="7">
        <v>1</v>
      </c>
      <c r="J328" s="8" t="s">
        <v>42</v>
      </c>
      <c r="K328" s="7" t="s">
        <v>43</v>
      </c>
      <c r="L328" s="14">
        <v>50000</v>
      </c>
      <c r="M328" s="7" t="s">
        <v>44</v>
      </c>
      <c r="N328" s="26">
        <f t="shared" si="21"/>
        <v>1000000</v>
      </c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22"/>
      <c r="AK328" s="108"/>
    </row>
    <row r="329" spans="1:38" x14ac:dyDescent="0.25">
      <c r="B329" s="35" t="s">
        <v>229</v>
      </c>
      <c r="C329" s="30">
        <v>1</v>
      </c>
      <c r="D329" s="30" t="s">
        <v>40</v>
      </c>
      <c r="E329" s="30">
        <v>4</v>
      </c>
      <c r="F329" s="30" t="s">
        <v>46</v>
      </c>
      <c r="G329" s="30">
        <v>5</v>
      </c>
      <c r="H329" s="30" t="s">
        <v>41</v>
      </c>
      <c r="I329" s="7">
        <v>2</v>
      </c>
      <c r="J329" s="8" t="s">
        <v>42</v>
      </c>
      <c r="K329" s="7" t="s">
        <v>43</v>
      </c>
      <c r="L329" s="14">
        <v>50000</v>
      </c>
      <c r="M329" s="7" t="s">
        <v>44</v>
      </c>
      <c r="N329" s="26">
        <f t="shared" si="21"/>
        <v>2000000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22"/>
    </row>
    <row r="330" spans="1:38" x14ac:dyDescent="0.25">
      <c r="B330" s="35" t="s">
        <v>230</v>
      </c>
      <c r="C330" s="30">
        <v>1</v>
      </c>
      <c r="D330" s="30" t="s">
        <v>195</v>
      </c>
      <c r="E330" s="30">
        <v>3</v>
      </c>
      <c r="F330" s="30" t="s">
        <v>46</v>
      </c>
      <c r="G330" s="30">
        <v>3</v>
      </c>
      <c r="H330" s="30" t="s">
        <v>41</v>
      </c>
      <c r="I330" s="7">
        <v>1</v>
      </c>
      <c r="J330" s="8" t="s">
        <v>42</v>
      </c>
      <c r="K330" s="7" t="s">
        <v>43</v>
      </c>
      <c r="L330" s="14">
        <v>50000</v>
      </c>
      <c r="M330" s="7" t="s">
        <v>44</v>
      </c>
      <c r="N330" s="26">
        <f t="shared" si="21"/>
        <v>450000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22"/>
      <c r="AF330" s="108"/>
    </row>
    <row r="331" spans="1:38" x14ac:dyDescent="0.25">
      <c r="B331" s="29"/>
      <c r="C331" s="28"/>
      <c r="D331" s="28"/>
      <c r="E331" s="28"/>
      <c r="F331" s="28"/>
      <c r="G331" s="28"/>
      <c r="H331" s="28"/>
      <c r="I331" s="7"/>
      <c r="J331" s="8"/>
      <c r="K331" s="7"/>
      <c r="L331" s="14"/>
      <c r="M331" s="7"/>
      <c r="N331" s="26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22"/>
    </row>
    <row r="332" spans="1:38" x14ac:dyDescent="0.25">
      <c r="B332" s="29"/>
      <c r="C332" s="28"/>
      <c r="D332" s="28"/>
      <c r="E332" s="28"/>
      <c r="F332" s="28"/>
      <c r="G332" s="28"/>
      <c r="H332" s="28"/>
      <c r="I332" s="7"/>
      <c r="J332" s="8"/>
      <c r="K332" s="7"/>
      <c r="L332" s="14"/>
      <c r="M332" s="7"/>
      <c r="N332" s="26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22"/>
    </row>
    <row r="333" spans="1:38" x14ac:dyDescent="0.25">
      <c r="A333" s="2" t="s">
        <v>9</v>
      </c>
      <c r="B333" s="33" t="s">
        <v>56</v>
      </c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34">
        <f>SUM(N334:N339)</f>
        <v>12730000</v>
      </c>
      <c r="AB333" s="7"/>
      <c r="AC333" s="22"/>
    </row>
    <row r="334" spans="1:38" x14ac:dyDescent="0.25">
      <c r="B334" s="13" t="s">
        <v>233</v>
      </c>
      <c r="C334" s="7">
        <v>15</v>
      </c>
      <c r="D334" s="7" t="s">
        <v>57</v>
      </c>
      <c r="E334" s="7"/>
      <c r="F334" s="7"/>
      <c r="G334" s="30">
        <v>1</v>
      </c>
      <c r="H334" s="30" t="s">
        <v>41</v>
      </c>
      <c r="I334" s="7">
        <v>1</v>
      </c>
      <c r="J334" s="7" t="s">
        <v>42</v>
      </c>
      <c r="K334" s="7"/>
      <c r="L334" s="22">
        <v>67000</v>
      </c>
      <c r="M334" s="7" t="s">
        <v>44</v>
      </c>
      <c r="N334" s="34">
        <f t="shared" ref="N334:N339" si="22">C334*G334*I334*L334</f>
        <v>1005000</v>
      </c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22"/>
      <c r="AL334" s="108"/>
    </row>
    <row r="335" spans="1:38" x14ac:dyDescent="0.25">
      <c r="B335" s="13" t="s">
        <v>234</v>
      </c>
      <c r="C335" s="7">
        <v>40</v>
      </c>
      <c r="D335" s="7" t="s">
        <v>57</v>
      </c>
      <c r="E335" s="7"/>
      <c r="F335" s="7"/>
      <c r="G335" s="30">
        <v>1</v>
      </c>
      <c r="H335" s="30" t="s">
        <v>41</v>
      </c>
      <c r="I335" s="7">
        <v>1</v>
      </c>
      <c r="J335" s="7" t="s">
        <v>42</v>
      </c>
      <c r="K335" s="7"/>
      <c r="L335" s="22">
        <v>67000</v>
      </c>
      <c r="M335" s="7" t="s">
        <v>44</v>
      </c>
      <c r="N335" s="34">
        <f t="shared" si="22"/>
        <v>2680000</v>
      </c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22"/>
      <c r="AE335" s="108"/>
    </row>
    <row r="336" spans="1:38" x14ac:dyDescent="0.25">
      <c r="B336" s="13" t="s">
        <v>235</v>
      </c>
      <c r="C336" s="7">
        <v>30</v>
      </c>
      <c r="D336" s="7" t="s">
        <v>57</v>
      </c>
      <c r="E336" s="7"/>
      <c r="F336" s="7"/>
      <c r="G336" s="30">
        <v>1</v>
      </c>
      <c r="H336" s="30" t="s">
        <v>41</v>
      </c>
      <c r="I336" s="7">
        <v>1</v>
      </c>
      <c r="J336" s="7" t="s">
        <v>42</v>
      </c>
      <c r="K336" s="7"/>
      <c r="L336" s="22">
        <v>67000</v>
      </c>
      <c r="M336" s="7" t="s">
        <v>44</v>
      </c>
      <c r="N336" s="34">
        <f t="shared" si="22"/>
        <v>2010000</v>
      </c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22"/>
      <c r="AK336" s="108"/>
    </row>
    <row r="337" spans="1:40" x14ac:dyDescent="0.25">
      <c r="B337" s="13" t="s">
        <v>231</v>
      </c>
      <c r="C337" s="7">
        <v>25</v>
      </c>
      <c r="D337" s="7" t="s">
        <v>57</v>
      </c>
      <c r="E337" s="7"/>
      <c r="F337" s="7"/>
      <c r="G337" s="30">
        <v>1</v>
      </c>
      <c r="H337" s="30" t="s">
        <v>41</v>
      </c>
      <c r="I337" s="7">
        <v>1</v>
      </c>
      <c r="J337" s="7" t="s">
        <v>42</v>
      </c>
      <c r="K337" s="7"/>
      <c r="L337" s="22">
        <v>67000</v>
      </c>
      <c r="M337" s="7" t="s">
        <v>44</v>
      </c>
      <c r="N337" s="34">
        <f t="shared" si="22"/>
        <v>1675000</v>
      </c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22"/>
      <c r="AH337" s="108"/>
    </row>
    <row r="338" spans="1:40" x14ac:dyDescent="0.25">
      <c r="B338" s="13" t="s">
        <v>232</v>
      </c>
      <c r="C338" s="7">
        <v>5</v>
      </c>
      <c r="D338" s="7" t="s">
        <v>57</v>
      </c>
      <c r="E338" s="7"/>
      <c r="F338" s="7"/>
      <c r="G338" s="30">
        <v>1</v>
      </c>
      <c r="H338" s="30" t="s">
        <v>41</v>
      </c>
      <c r="I338" s="7">
        <v>12</v>
      </c>
      <c r="J338" s="7" t="s">
        <v>77</v>
      </c>
      <c r="K338" s="7"/>
      <c r="L338" s="61">
        <v>67000</v>
      </c>
      <c r="M338" s="7" t="s">
        <v>44</v>
      </c>
      <c r="N338" s="34">
        <f t="shared" si="22"/>
        <v>4020000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22"/>
      <c r="AM338" s="108"/>
    </row>
    <row r="339" spans="1:40" x14ac:dyDescent="0.25">
      <c r="B339" s="13" t="s">
        <v>236</v>
      </c>
      <c r="C339" s="7">
        <v>20</v>
      </c>
      <c r="D339" s="7" t="s">
        <v>57</v>
      </c>
      <c r="E339" s="7"/>
      <c r="F339" s="7"/>
      <c r="G339" s="30">
        <v>1</v>
      </c>
      <c r="H339" s="30" t="s">
        <v>41</v>
      </c>
      <c r="I339" s="7">
        <v>1</v>
      </c>
      <c r="J339" s="7" t="s">
        <v>42</v>
      </c>
      <c r="K339" s="7"/>
      <c r="L339" s="22">
        <v>67000</v>
      </c>
      <c r="M339" s="7" t="s">
        <v>44</v>
      </c>
      <c r="N339" s="34">
        <f t="shared" si="22"/>
        <v>1340000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22"/>
      <c r="AI339" s="108"/>
    </row>
    <row r="340" spans="1:40" x14ac:dyDescent="0.25">
      <c r="B340" s="13"/>
      <c r="C340" s="7"/>
      <c r="D340" s="7"/>
      <c r="E340" s="7"/>
      <c r="F340" s="7"/>
      <c r="G340" s="30"/>
      <c r="H340" s="30"/>
      <c r="I340" s="7"/>
      <c r="J340" s="7"/>
      <c r="K340" s="7"/>
      <c r="L340" s="22"/>
      <c r="M340" s="7"/>
      <c r="N340" s="34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22"/>
    </row>
    <row r="341" spans="1:40" ht="15.75" x14ac:dyDescent="0.25">
      <c r="A341" s="12" t="s">
        <v>11</v>
      </c>
      <c r="B341" s="27" t="s">
        <v>12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34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34">
        <f>SUM(N342:N346)</f>
        <v>22320000</v>
      </c>
      <c r="AB341" s="7"/>
      <c r="AC341" s="22"/>
    </row>
    <row r="342" spans="1:40" x14ac:dyDescent="0.25">
      <c r="B342" s="63" t="s">
        <v>238</v>
      </c>
      <c r="C342" s="7">
        <v>7</v>
      </c>
      <c r="D342" s="64" t="s">
        <v>237</v>
      </c>
      <c r="E342" s="7"/>
      <c r="F342" s="14"/>
      <c r="G342" s="30">
        <v>1</v>
      </c>
      <c r="H342" s="30" t="s">
        <v>41</v>
      </c>
      <c r="I342" s="7">
        <v>1</v>
      </c>
      <c r="J342" s="7" t="s">
        <v>42</v>
      </c>
      <c r="K342" s="7"/>
      <c r="L342" s="14">
        <v>600000</v>
      </c>
      <c r="M342" s="7"/>
      <c r="N342" s="34">
        <f>C342*G342*I342*L342</f>
        <v>4200000</v>
      </c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22"/>
      <c r="AF342" s="108"/>
      <c r="AH342" s="108"/>
      <c r="AJ342" s="108"/>
      <c r="AL342" s="108"/>
      <c r="AN342" s="108"/>
    </row>
    <row r="343" spans="1:40" x14ac:dyDescent="0.25">
      <c r="B343" s="65" t="s">
        <v>239</v>
      </c>
      <c r="C343" s="7">
        <v>15</v>
      </c>
      <c r="D343" s="64" t="s">
        <v>240</v>
      </c>
      <c r="E343" s="7"/>
      <c r="F343" s="14"/>
      <c r="G343" s="30">
        <v>1</v>
      </c>
      <c r="H343" s="30" t="s">
        <v>41</v>
      </c>
      <c r="I343" s="7">
        <v>1</v>
      </c>
      <c r="J343" s="7" t="s">
        <v>42</v>
      </c>
      <c r="K343" s="7"/>
      <c r="L343" s="14">
        <v>99000</v>
      </c>
      <c r="M343" s="7"/>
      <c r="N343" s="34">
        <f t="shared" ref="N343:N346" si="23">C343*G343*I343*L343</f>
        <v>1485000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22"/>
      <c r="AI343" s="108"/>
    </row>
    <row r="344" spans="1:40" x14ac:dyDescent="0.25">
      <c r="B344" s="65" t="s">
        <v>241</v>
      </c>
      <c r="C344" s="7">
        <v>10</v>
      </c>
      <c r="D344" s="64" t="s">
        <v>240</v>
      </c>
      <c r="E344" s="7"/>
      <c r="F344" s="14"/>
      <c r="G344" s="30">
        <v>1</v>
      </c>
      <c r="H344" s="30" t="s">
        <v>41</v>
      </c>
      <c r="I344" s="7">
        <v>1</v>
      </c>
      <c r="J344" s="7" t="s">
        <v>42</v>
      </c>
      <c r="K344" s="7"/>
      <c r="L344" s="14">
        <v>58500</v>
      </c>
      <c r="M344" s="7"/>
      <c r="N344" s="34">
        <f t="shared" si="23"/>
        <v>585000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2"/>
      <c r="AJ344" s="108"/>
    </row>
    <row r="345" spans="1:40" ht="25.5" x14ac:dyDescent="0.25">
      <c r="B345" s="65" t="s">
        <v>242</v>
      </c>
      <c r="C345" s="7">
        <v>10</v>
      </c>
      <c r="D345" s="64" t="s">
        <v>240</v>
      </c>
      <c r="E345" s="7"/>
      <c r="F345" s="14"/>
      <c r="G345" s="30">
        <v>1</v>
      </c>
      <c r="H345" s="30" t="s">
        <v>41</v>
      </c>
      <c r="I345" s="7">
        <v>1</v>
      </c>
      <c r="J345" s="7" t="s">
        <v>42</v>
      </c>
      <c r="K345" s="7"/>
      <c r="L345" s="14">
        <v>105000</v>
      </c>
      <c r="M345" s="7"/>
      <c r="N345" s="34">
        <f t="shared" si="23"/>
        <v>1050000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22"/>
      <c r="AJ345" s="108"/>
    </row>
    <row r="346" spans="1:40" x14ac:dyDescent="0.25">
      <c r="B346" s="65" t="s">
        <v>243</v>
      </c>
      <c r="C346" s="7">
        <v>25</v>
      </c>
      <c r="D346" s="64" t="s">
        <v>240</v>
      </c>
      <c r="E346" s="7"/>
      <c r="F346" s="14"/>
      <c r="G346" s="30">
        <v>1</v>
      </c>
      <c r="H346" s="30" t="s">
        <v>41</v>
      </c>
      <c r="I346" s="7">
        <v>1</v>
      </c>
      <c r="J346" s="7" t="s">
        <v>42</v>
      </c>
      <c r="K346" s="7"/>
      <c r="L346" s="14">
        <v>600000</v>
      </c>
      <c r="M346" s="7"/>
      <c r="N346" s="34">
        <f t="shared" si="23"/>
        <v>15000000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22"/>
      <c r="AM346" s="108"/>
    </row>
    <row r="347" spans="1:40" x14ac:dyDescent="0.25">
      <c r="B347" s="13"/>
      <c r="C347" s="7"/>
      <c r="D347" s="7"/>
      <c r="E347" s="7"/>
      <c r="F347" s="7"/>
      <c r="G347" s="30"/>
      <c r="H347" s="30"/>
      <c r="I347" s="7"/>
      <c r="J347" s="7"/>
      <c r="K347" s="7"/>
      <c r="L347" s="22"/>
      <c r="M347" s="7"/>
      <c r="N347" s="34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22"/>
    </row>
    <row r="348" spans="1:40" x14ac:dyDescent="0.25">
      <c r="B348" s="13"/>
      <c r="C348" s="7"/>
      <c r="D348" s="7"/>
      <c r="E348" s="7"/>
      <c r="F348" s="7"/>
      <c r="G348" s="30"/>
      <c r="H348" s="30"/>
      <c r="I348" s="7"/>
      <c r="J348" s="7"/>
      <c r="K348" s="7"/>
      <c r="L348" s="22"/>
      <c r="M348" s="7"/>
      <c r="N348" s="62">
        <f>SUM(N11:N346)</f>
        <v>468546650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15">
        <v>468616316</v>
      </c>
      <c r="AB348" s="34">
        <f>N348-AA348</f>
        <v>-69666</v>
      </c>
      <c r="AC348" s="22"/>
    </row>
    <row r="349" spans="1:40" x14ac:dyDescent="0.25">
      <c r="B349" s="13"/>
      <c r="C349" s="7"/>
      <c r="D349" s="7"/>
      <c r="E349" s="7"/>
      <c r="F349" s="7"/>
      <c r="G349" s="30"/>
      <c r="H349" s="30"/>
      <c r="I349" s="7"/>
      <c r="J349" s="7"/>
      <c r="K349" s="7"/>
      <c r="L349" s="22"/>
      <c r="M349" s="7"/>
      <c r="N349" s="62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15"/>
      <c r="AB349" s="34"/>
      <c r="AC349" s="22"/>
    </row>
    <row r="351" spans="1:40" x14ac:dyDescent="0.25">
      <c r="A351" s="2" t="s">
        <v>7</v>
      </c>
      <c r="B351" s="3" t="s">
        <v>8</v>
      </c>
      <c r="AA351" s="76">
        <f>SUM(N11:N22,N40:N57,N84:N116,N155:N157,N175:N194,N210:N230,N260:N263,N289,N300:N305,N319:N330)</f>
        <v>203800000</v>
      </c>
    </row>
    <row r="352" spans="1:40" x14ac:dyDescent="0.25">
      <c r="A352" s="2" t="s">
        <v>295</v>
      </c>
      <c r="B352" s="3" t="s">
        <v>296</v>
      </c>
      <c r="AA352" s="76">
        <f>N160</f>
        <v>36000000</v>
      </c>
    </row>
    <row r="353" spans="1:27" x14ac:dyDescent="0.25">
      <c r="A353" s="2" t="s">
        <v>244</v>
      </c>
      <c r="B353" s="5" t="s">
        <v>277</v>
      </c>
      <c r="AA353" s="76">
        <f>SUM(N243:N246)</f>
        <v>28600000</v>
      </c>
    </row>
    <row r="354" spans="1:27" x14ac:dyDescent="0.25">
      <c r="A354" s="86" t="s">
        <v>288</v>
      </c>
      <c r="B354" s="5" t="s">
        <v>289</v>
      </c>
      <c r="AA354" s="74">
        <f>SUM(N32,N76,N146,N169,N197,N272,N295,N314,)</f>
        <v>656000</v>
      </c>
    </row>
    <row r="355" spans="1:27" x14ac:dyDescent="0.25">
      <c r="A355" s="86" t="s">
        <v>298</v>
      </c>
      <c r="B355" s="5" t="s">
        <v>297</v>
      </c>
      <c r="AA355" s="74">
        <f>N254</f>
        <v>2400000</v>
      </c>
    </row>
    <row r="356" spans="1:27" x14ac:dyDescent="0.25">
      <c r="A356" s="2" t="s">
        <v>9</v>
      </c>
      <c r="B356" s="3" t="s">
        <v>10</v>
      </c>
      <c r="AA356" s="74">
        <f>SUM(N27:N29,N62:N67,N121:N143,N163:N165,N200:N204,N233:N239,N267,N282:N283,N292,N308:N311,N334:N339)</f>
        <v>137837000</v>
      </c>
    </row>
    <row r="357" spans="1:27" x14ac:dyDescent="0.25">
      <c r="A357" s="2" t="s">
        <v>11</v>
      </c>
      <c r="B357" s="3" t="s">
        <v>12</v>
      </c>
      <c r="AA357" s="76">
        <f>AA341</f>
        <v>22320000</v>
      </c>
    </row>
    <row r="358" spans="1:27" x14ac:dyDescent="0.25">
      <c r="A358" s="2" t="s">
        <v>13</v>
      </c>
      <c r="B358" s="3" t="s">
        <v>193</v>
      </c>
      <c r="AA358" s="74">
        <f>SUM(N250:N252,N276)</f>
        <v>36933650</v>
      </c>
    </row>
    <row r="360" spans="1:27" x14ac:dyDescent="0.25">
      <c r="AA360" s="80">
        <f>SUM(AA351:AA358)</f>
        <v>468546650</v>
      </c>
    </row>
  </sheetData>
  <mergeCells count="7">
    <mergeCell ref="AD5:AO5"/>
    <mergeCell ref="A1:N1"/>
    <mergeCell ref="A2:N2"/>
    <mergeCell ref="A4:A5"/>
    <mergeCell ref="B4:B5"/>
    <mergeCell ref="C4:N4"/>
    <mergeCell ref="C5:M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4"/>
  <sheetViews>
    <sheetView topLeftCell="A13" workbookViewId="0">
      <selection activeCell="F71" sqref="F71"/>
    </sheetView>
  </sheetViews>
  <sheetFormatPr defaultRowHeight="15" x14ac:dyDescent="0.25"/>
  <cols>
    <col min="1" max="1" width="3.28515625" customWidth="1"/>
    <col min="2" max="2" width="3.28515625" style="104" customWidth="1"/>
    <col min="3" max="4" width="3.28515625" customWidth="1"/>
    <col min="5" max="5" width="5.140625" style="105" customWidth="1"/>
    <col min="6" max="6" width="5.140625" style="106" customWidth="1"/>
    <col min="7" max="7" width="68.5703125" customWidth="1"/>
    <col min="8" max="8" width="9"/>
    <col min="9" max="9" width="10.140625" customWidth="1"/>
    <col min="10" max="10" width="3.28515625" customWidth="1"/>
    <col min="11" max="11" width="12.42578125" customWidth="1"/>
    <col min="12" max="12" width="4.42578125" customWidth="1"/>
    <col min="13" max="13" width="18.42578125" customWidth="1"/>
    <col min="14" max="14" width="12.5703125" bestFit="1" customWidth="1"/>
    <col min="15" max="15" width="15.28515625" customWidth="1"/>
  </cols>
  <sheetData>
    <row r="1" spans="1:15" ht="18.75" x14ac:dyDescent="0.25">
      <c r="A1" s="115" t="s">
        <v>274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7"/>
      <c r="O1" s="22"/>
    </row>
    <row r="2" spans="1:15" ht="15.75" x14ac:dyDescent="0.25">
      <c r="A2" s="125" t="s">
        <v>255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7"/>
      <c r="O2" s="22"/>
    </row>
    <row r="3" spans="1:15" x14ac:dyDescent="0.25">
      <c r="A3" s="92"/>
      <c r="B3" s="93"/>
      <c r="C3" s="92"/>
      <c r="D3" s="92"/>
      <c r="E3" s="94"/>
      <c r="F3" s="95"/>
      <c r="G3" s="7"/>
      <c r="H3" s="7"/>
      <c r="I3" s="7"/>
      <c r="J3" s="7"/>
      <c r="K3" s="14"/>
      <c r="L3" s="7"/>
      <c r="M3" s="8"/>
      <c r="N3" s="7"/>
      <c r="O3" s="22"/>
    </row>
    <row r="4" spans="1:15" x14ac:dyDescent="0.25">
      <c r="A4" s="124" t="s">
        <v>15</v>
      </c>
      <c r="B4" s="124"/>
      <c r="C4" s="124"/>
      <c r="D4" s="124"/>
      <c r="E4" s="124"/>
      <c r="F4" s="96"/>
      <c r="G4" s="126" t="s">
        <v>16</v>
      </c>
      <c r="H4" s="126" t="s">
        <v>17</v>
      </c>
      <c r="I4" s="126"/>
      <c r="J4" s="126"/>
      <c r="K4" s="126"/>
      <c r="L4" s="126"/>
      <c r="M4" s="126"/>
      <c r="N4" s="7"/>
      <c r="O4" s="22"/>
    </row>
    <row r="5" spans="1:15" x14ac:dyDescent="0.25">
      <c r="A5" s="124"/>
      <c r="B5" s="124"/>
      <c r="C5" s="124"/>
      <c r="D5" s="124"/>
      <c r="E5" s="124"/>
      <c r="F5" s="96"/>
      <c r="G5" s="126"/>
      <c r="H5" s="126" t="s">
        <v>19</v>
      </c>
      <c r="I5" s="126"/>
      <c r="J5" s="126"/>
      <c r="K5" s="126"/>
      <c r="L5" s="126"/>
      <c r="M5" s="66" t="s">
        <v>256</v>
      </c>
      <c r="N5" s="7"/>
      <c r="O5" s="22"/>
    </row>
    <row r="6" spans="1:15" x14ac:dyDescent="0.25">
      <c r="A6" s="124">
        <v>1</v>
      </c>
      <c r="B6" s="124"/>
      <c r="C6" s="124"/>
      <c r="D6" s="124"/>
      <c r="E6" s="124"/>
      <c r="F6" s="96"/>
      <c r="G6" s="67">
        <v>2</v>
      </c>
      <c r="H6" s="123"/>
      <c r="I6" s="121"/>
      <c r="J6" s="121"/>
      <c r="K6" s="121"/>
      <c r="L6" s="121"/>
      <c r="M6" s="122"/>
      <c r="N6" s="7"/>
      <c r="O6" s="22"/>
    </row>
    <row r="7" spans="1:15" x14ac:dyDescent="0.25">
      <c r="A7" s="97">
        <v>5</v>
      </c>
      <c r="B7" s="93">
        <v>1</v>
      </c>
      <c r="C7" s="92"/>
      <c r="D7" s="92"/>
      <c r="E7" s="94"/>
      <c r="F7" s="95"/>
      <c r="G7" s="7" t="s">
        <v>257</v>
      </c>
      <c r="H7" s="7"/>
      <c r="I7" s="7"/>
      <c r="J7" s="7"/>
      <c r="K7" s="14"/>
      <c r="L7" s="7"/>
      <c r="M7" s="8"/>
      <c r="N7" s="7"/>
      <c r="O7" s="22"/>
    </row>
    <row r="8" spans="1:15" x14ac:dyDescent="0.25">
      <c r="A8" s="91" t="s">
        <v>258</v>
      </c>
      <c r="B8" s="93" t="s">
        <v>266</v>
      </c>
      <c r="C8" s="98" t="s">
        <v>260</v>
      </c>
      <c r="D8" s="92"/>
      <c r="E8" s="94"/>
      <c r="F8" s="95"/>
      <c r="G8" s="7" t="s">
        <v>259</v>
      </c>
      <c r="H8" s="7"/>
      <c r="I8" s="7"/>
      <c r="J8" s="7"/>
      <c r="K8" s="14"/>
      <c r="L8" s="7"/>
      <c r="M8" s="8"/>
      <c r="N8" s="7"/>
      <c r="O8" s="22"/>
    </row>
    <row r="9" spans="1:15" x14ac:dyDescent="0.25">
      <c r="A9" s="91" t="s">
        <v>258</v>
      </c>
      <c r="B9" s="93" t="s">
        <v>266</v>
      </c>
      <c r="C9" s="91" t="s">
        <v>260</v>
      </c>
      <c r="D9" s="91" t="s">
        <v>267</v>
      </c>
      <c r="E9" s="99" t="s">
        <v>267</v>
      </c>
      <c r="F9" s="95"/>
      <c r="G9" s="7" t="s">
        <v>300</v>
      </c>
      <c r="H9" s="7"/>
      <c r="I9" s="7"/>
      <c r="J9" s="7"/>
      <c r="K9" s="14"/>
      <c r="L9" s="7"/>
      <c r="M9" s="8"/>
      <c r="N9" s="7"/>
      <c r="O9" s="22"/>
    </row>
    <row r="10" spans="1:15" x14ac:dyDescent="0.25">
      <c r="A10" s="91" t="s">
        <v>258</v>
      </c>
      <c r="B10" s="93" t="s">
        <v>266</v>
      </c>
      <c r="C10" s="91" t="s">
        <v>260</v>
      </c>
      <c r="D10" s="91" t="s">
        <v>267</v>
      </c>
      <c r="E10" s="99" t="s">
        <v>267</v>
      </c>
      <c r="F10" s="100" t="s">
        <v>275</v>
      </c>
      <c r="G10" s="7" t="s">
        <v>4</v>
      </c>
      <c r="H10" s="7"/>
      <c r="I10" s="7"/>
      <c r="J10" s="7"/>
      <c r="K10" s="14"/>
      <c r="L10" s="7"/>
      <c r="M10" s="8"/>
      <c r="N10" s="7"/>
      <c r="O10" s="22">
        <f>SUM(M11,M12)</f>
        <v>0</v>
      </c>
    </row>
    <row r="11" spans="1:15" x14ac:dyDescent="0.25">
      <c r="A11" s="92"/>
      <c r="B11" s="93"/>
      <c r="C11" s="92"/>
      <c r="D11" s="92"/>
      <c r="E11" s="94"/>
      <c r="F11" s="95"/>
      <c r="G11" s="68" t="s">
        <v>261</v>
      </c>
      <c r="H11" s="7">
        <v>0</v>
      </c>
      <c r="I11" s="7" t="s">
        <v>262</v>
      </c>
      <c r="J11" s="12" t="s">
        <v>43</v>
      </c>
      <c r="K11" s="14">
        <v>110000</v>
      </c>
      <c r="L11" s="69" t="s">
        <v>44</v>
      </c>
      <c r="M11" s="8">
        <f>H11*K11</f>
        <v>0</v>
      </c>
      <c r="N11" s="7"/>
      <c r="O11" s="22"/>
    </row>
    <row r="12" spans="1:15" x14ac:dyDescent="0.25">
      <c r="A12" s="92"/>
      <c r="B12" s="93"/>
      <c r="C12" s="92"/>
      <c r="D12" s="92"/>
      <c r="E12" s="94"/>
      <c r="F12" s="95"/>
      <c r="G12" s="68" t="s">
        <v>263</v>
      </c>
      <c r="H12" s="7">
        <v>0</v>
      </c>
      <c r="I12" s="7" t="s">
        <v>262</v>
      </c>
      <c r="J12" s="12" t="s">
        <v>43</v>
      </c>
      <c r="K12" s="14">
        <v>217800</v>
      </c>
      <c r="L12" s="69" t="s">
        <v>44</v>
      </c>
      <c r="M12" s="8">
        <f>H12*K12</f>
        <v>0</v>
      </c>
      <c r="N12" s="7"/>
      <c r="O12" s="22"/>
    </row>
    <row r="13" spans="1:15" x14ac:dyDescent="0.25">
      <c r="A13" s="92"/>
      <c r="B13" s="93"/>
      <c r="C13" s="92"/>
      <c r="D13" s="92"/>
      <c r="E13" s="94"/>
      <c r="F13" s="95"/>
      <c r="G13" s="72"/>
      <c r="H13" s="7"/>
      <c r="I13" s="7"/>
      <c r="J13" s="12"/>
      <c r="K13" s="14"/>
      <c r="L13" s="69"/>
      <c r="M13" s="8"/>
      <c r="N13" s="7"/>
      <c r="O13" s="22"/>
    </row>
    <row r="14" spans="1:15" x14ac:dyDescent="0.25">
      <c r="A14" s="91" t="s">
        <v>258</v>
      </c>
      <c r="B14" s="89" t="s">
        <v>266</v>
      </c>
      <c r="C14" s="90" t="s">
        <v>260</v>
      </c>
      <c r="D14" s="91" t="s">
        <v>267</v>
      </c>
      <c r="E14" s="69" t="s">
        <v>267</v>
      </c>
      <c r="F14" s="95"/>
      <c r="G14" s="79" t="s">
        <v>301</v>
      </c>
      <c r="H14" s="7"/>
      <c r="I14" s="7"/>
      <c r="J14" s="12"/>
      <c r="K14" s="14"/>
      <c r="L14" s="69"/>
      <c r="M14" s="8"/>
      <c r="N14" s="7"/>
      <c r="O14" s="22"/>
    </row>
    <row r="15" spans="1:15" x14ac:dyDescent="0.25">
      <c r="A15" s="91" t="s">
        <v>258</v>
      </c>
      <c r="B15" s="89" t="s">
        <v>266</v>
      </c>
      <c r="C15" s="90" t="s">
        <v>260</v>
      </c>
      <c r="D15" s="91" t="s">
        <v>267</v>
      </c>
      <c r="E15" s="69" t="s">
        <v>267</v>
      </c>
      <c r="F15" s="101" t="s">
        <v>290</v>
      </c>
      <c r="G15" s="7" t="s">
        <v>289</v>
      </c>
      <c r="H15" s="12"/>
      <c r="I15" s="12"/>
      <c r="J15" s="12"/>
      <c r="K15" s="14"/>
      <c r="L15" s="69"/>
      <c r="M15" s="8"/>
      <c r="N15" s="7"/>
      <c r="O15" s="22"/>
    </row>
    <row r="16" spans="1:15" x14ac:dyDescent="0.25">
      <c r="A16" s="92"/>
      <c r="B16" s="93"/>
      <c r="C16" s="92"/>
      <c r="D16" s="92"/>
      <c r="E16" s="94"/>
      <c r="F16" s="95"/>
      <c r="G16" s="7" t="s">
        <v>291</v>
      </c>
      <c r="H16" s="12">
        <v>656</v>
      </c>
      <c r="I16" s="12" t="s">
        <v>248</v>
      </c>
      <c r="J16" s="12" t="s">
        <v>43</v>
      </c>
      <c r="K16" s="14">
        <v>1000</v>
      </c>
      <c r="L16" s="12" t="s">
        <v>44</v>
      </c>
      <c r="M16" s="8">
        <f>H16*K16</f>
        <v>656000</v>
      </c>
      <c r="N16" s="7"/>
      <c r="O16" s="22"/>
    </row>
    <row r="17" spans="1:16" x14ac:dyDescent="0.25">
      <c r="A17" s="92"/>
      <c r="B17" s="93"/>
      <c r="C17" s="92"/>
      <c r="D17" s="92"/>
      <c r="E17" s="94"/>
      <c r="F17" s="95"/>
      <c r="G17" s="7"/>
      <c r="H17" s="12"/>
      <c r="I17" s="12"/>
      <c r="J17" s="12"/>
      <c r="K17" s="14"/>
      <c r="L17" s="69"/>
      <c r="M17" s="8"/>
      <c r="N17" s="7"/>
      <c r="O17" s="22"/>
    </row>
    <row r="18" spans="1:16" x14ac:dyDescent="0.25">
      <c r="A18" s="92"/>
      <c r="B18" s="93"/>
      <c r="C18" s="92"/>
      <c r="D18" s="92"/>
      <c r="E18" s="94"/>
      <c r="F18" s="95"/>
      <c r="G18" s="79"/>
      <c r="H18" s="7"/>
      <c r="I18" s="7"/>
      <c r="J18" s="12"/>
      <c r="K18" s="14"/>
      <c r="L18" s="69"/>
      <c r="M18" s="8"/>
      <c r="N18" s="7"/>
      <c r="O18" s="22"/>
    </row>
    <row r="19" spans="1:16" x14ac:dyDescent="0.25">
      <c r="A19" s="91" t="s">
        <v>258</v>
      </c>
      <c r="B19" s="89" t="s">
        <v>266</v>
      </c>
      <c r="C19" s="90" t="s">
        <v>260</v>
      </c>
      <c r="D19" s="90" t="s">
        <v>267</v>
      </c>
      <c r="E19" s="69" t="s">
        <v>267</v>
      </c>
      <c r="F19" s="95"/>
      <c r="G19" s="79" t="s">
        <v>302</v>
      </c>
      <c r="H19" s="7"/>
      <c r="I19" s="7"/>
      <c r="J19" s="12"/>
      <c r="K19" s="14"/>
      <c r="L19" s="69"/>
      <c r="M19" s="8"/>
      <c r="N19" s="7"/>
      <c r="O19" s="22"/>
    </row>
    <row r="20" spans="1:16" x14ac:dyDescent="0.25">
      <c r="A20" s="91" t="s">
        <v>258</v>
      </c>
      <c r="B20" s="89" t="s">
        <v>266</v>
      </c>
      <c r="C20" s="90" t="s">
        <v>260</v>
      </c>
      <c r="D20" s="90" t="s">
        <v>267</v>
      </c>
      <c r="E20" s="69" t="s">
        <v>267</v>
      </c>
      <c r="F20" s="102" t="s">
        <v>278</v>
      </c>
      <c r="G20" s="7" t="s">
        <v>276</v>
      </c>
      <c r="H20" s="13"/>
      <c r="I20" s="7"/>
      <c r="J20" s="7"/>
      <c r="K20" s="14"/>
      <c r="L20" s="7"/>
      <c r="M20" s="8"/>
      <c r="N20" s="7"/>
      <c r="O20" s="22"/>
    </row>
    <row r="21" spans="1:16" x14ac:dyDescent="0.25">
      <c r="A21" s="92"/>
      <c r="B21" s="93"/>
      <c r="C21" s="92"/>
      <c r="D21" s="92"/>
      <c r="E21" s="94"/>
      <c r="F21" s="95"/>
      <c r="G21" s="7" t="s">
        <v>268</v>
      </c>
      <c r="H21" s="7"/>
      <c r="I21" s="7"/>
      <c r="J21" s="7"/>
      <c r="K21" s="14"/>
      <c r="L21" s="7"/>
      <c r="M21" s="8"/>
      <c r="N21" s="26">
        <f>SUM(M22:M23)</f>
        <v>137837000</v>
      </c>
      <c r="O21" s="22">
        <v>137837000</v>
      </c>
      <c r="P21" s="76">
        <f>O21-N21</f>
        <v>0</v>
      </c>
    </row>
    <row r="22" spans="1:16" x14ac:dyDescent="0.25">
      <c r="A22" s="92"/>
      <c r="B22" s="93"/>
      <c r="C22" s="92"/>
      <c r="D22" s="92"/>
      <c r="E22" s="94"/>
      <c r="F22" s="95"/>
      <c r="G22" s="7" t="s">
        <v>269</v>
      </c>
      <c r="H22" s="12">
        <f>1825+94</f>
        <v>1919</v>
      </c>
      <c r="I22" s="12" t="s">
        <v>270</v>
      </c>
      <c r="J22" s="12" t="s">
        <v>43</v>
      </c>
      <c r="K22" s="14">
        <v>43000</v>
      </c>
      <c r="L22" s="69" t="s">
        <v>44</v>
      </c>
      <c r="M22" s="8">
        <f>H22*K22</f>
        <v>82517000</v>
      </c>
      <c r="N22" s="7"/>
      <c r="O22" s="22"/>
    </row>
    <row r="23" spans="1:16" x14ac:dyDescent="0.25">
      <c r="A23" s="92"/>
      <c r="B23" s="93"/>
      <c r="C23" s="92"/>
      <c r="D23" s="92"/>
      <c r="E23" s="94"/>
      <c r="F23" s="95"/>
      <c r="G23" s="7" t="s">
        <v>271</v>
      </c>
      <c r="H23" s="12">
        <f>1825+480</f>
        <v>2305</v>
      </c>
      <c r="I23" s="12" t="s">
        <v>270</v>
      </c>
      <c r="J23" s="12" t="s">
        <v>43</v>
      </c>
      <c r="K23" s="14">
        <v>24000</v>
      </c>
      <c r="L23" s="69" t="s">
        <v>44</v>
      </c>
      <c r="M23" s="8">
        <f>H23*K23</f>
        <v>55320000</v>
      </c>
      <c r="N23" s="7"/>
      <c r="O23" s="22"/>
    </row>
    <row r="24" spans="1:16" x14ac:dyDescent="0.25">
      <c r="A24" s="92"/>
      <c r="B24" s="93"/>
      <c r="C24" s="92"/>
      <c r="D24" s="92"/>
      <c r="E24" s="94"/>
      <c r="F24" s="95"/>
      <c r="G24" s="7"/>
      <c r="H24" s="12"/>
      <c r="I24" s="12"/>
      <c r="J24" s="12"/>
      <c r="K24" s="14"/>
      <c r="L24" s="69"/>
      <c r="M24" s="8"/>
      <c r="N24" s="7"/>
      <c r="O24" s="22"/>
    </row>
    <row r="25" spans="1:16" x14ac:dyDescent="0.25">
      <c r="A25" s="91" t="s">
        <v>258</v>
      </c>
      <c r="B25" s="89" t="s">
        <v>266</v>
      </c>
      <c r="C25" s="90" t="s">
        <v>260</v>
      </c>
      <c r="D25" s="91" t="s">
        <v>260</v>
      </c>
      <c r="E25" s="69" t="s">
        <v>267</v>
      </c>
      <c r="F25" s="95"/>
      <c r="G25" s="7" t="s">
        <v>246</v>
      </c>
      <c r="H25" s="12"/>
      <c r="I25" s="12"/>
      <c r="J25" s="12"/>
      <c r="K25" s="14"/>
      <c r="L25" s="69"/>
      <c r="M25" s="8"/>
      <c r="N25" s="7"/>
      <c r="O25" s="22"/>
    </row>
    <row r="26" spans="1:16" x14ac:dyDescent="0.25">
      <c r="A26" s="91" t="s">
        <v>258</v>
      </c>
      <c r="B26" s="89" t="s">
        <v>266</v>
      </c>
      <c r="C26" s="90" t="s">
        <v>260</v>
      </c>
      <c r="D26" s="91" t="s">
        <v>260</v>
      </c>
      <c r="E26" s="69" t="s">
        <v>267</v>
      </c>
      <c r="F26" s="101" t="s">
        <v>299</v>
      </c>
      <c r="G26" s="7" t="s">
        <v>246</v>
      </c>
      <c r="H26" s="7">
        <v>240</v>
      </c>
      <c r="I26" s="7" t="s">
        <v>265</v>
      </c>
      <c r="J26" s="12" t="s">
        <v>43</v>
      </c>
      <c r="K26" s="14">
        <v>150000</v>
      </c>
      <c r="L26" s="69" t="s">
        <v>44</v>
      </c>
      <c r="M26" s="8">
        <f>H26*K26</f>
        <v>36000000</v>
      </c>
      <c r="N26" s="7"/>
      <c r="O26" s="22"/>
    </row>
    <row r="27" spans="1:16" x14ac:dyDescent="0.25">
      <c r="A27" s="91"/>
      <c r="B27" s="89"/>
      <c r="C27" s="90"/>
      <c r="D27" s="91"/>
      <c r="E27" s="69"/>
      <c r="F27" s="101"/>
      <c r="G27" s="7"/>
      <c r="H27" s="7"/>
      <c r="I27" s="7"/>
      <c r="J27" s="12"/>
      <c r="K27" s="14"/>
      <c r="L27" s="69"/>
      <c r="M27" s="8"/>
      <c r="N27" s="7"/>
      <c r="O27" s="22"/>
    </row>
    <row r="28" spans="1:16" x14ac:dyDescent="0.25">
      <c r="A28" s="91" t="s">
        <v>258</v>
      </c>
      <c r="B28" s="89" t="s">
        <v>266</v>
      </c>
      <c r="C28" s="90" t="s">
        <v>260</v>
      </c>
      <c r="D28" s="91" t="s">
        <v>260</v>
      </c>
      <c r="E28" s="69" t="s">
        <v>267</v>
      </c>
      <c r="F28" s="95"/>
      <c r="G28" s="32" t="s">
        <v>253</v>
      </c>
      <c r="H28" s="12"/>
      <c r="I28" s="12"/>
      <c r="J28" s="12"/>
      <c r="K28" s="14"/>
      <c r="L28" s="69"/>
      <c r="M28" s="8"/>
      <c r="N28" s="61"/>
      <c r="O28" s="22"/>
    </row>
    <row r="29" spans="1:16" x14ac:dyDescent="0.25">
      <c r="A29" s="91" t="s">
        <v>258</v>
      </c>
      <c r="B29" s="89" t="s">
        <v>266</v>
      </c>
      <c r="C29" s="90" t="s">
        <v>260</v>
      </c>
      <c r="D29" s="91" t="s">
        <v>260</v>
      </c>
      <c r="E29" s="69" t="s">
        <v>267</v>
      </c>
      <c r="F29" s="101" t="s">
        <v>290</v>
      </c>
      <c r="G29" s="32" t="s">
        <v>253</v>
      </c>
      <c r="H29" s="55">
        <v>12</v>
      </c>
      <c r="I29" s="56" t="s">
        <v>86</v>
      </c>
      <c r="J29" s="55" t="s">
        <v>43</v>
      </c>
      <c r="K29" s="56">
        <v>200000</v>
      </c>
      <c r="L29" s="55" t="s">
        <v>44</v>
      </c>
      <c r="M29" s="73">
        <f>H29*K29</f>
        <v>2400000</v>
      </c>
      <c r="N29" s="7"/>
      <c r="O29" s="22"/>
    </row>
    <row r="30" spans="1:16" x14ac:dyDescent="0.25">
      <c r="B30"/>
      <c r="E30"/>
      <c r="F30"/>
    </row>
    <row r="31" spans="1:16" x14ac:dyDescent="0.25">
      <c r="A31" s="91" t="s">
        <v>258</v>
      </c>
      <c r="B31" s="89" t="s">
        <v>266</v>
      </c>
      <c r="C31" s="90" t="s">
        <v>260</v>
      </c>
      <c r="D31" s="91" t="s">
        <v>260</v>
      </c>
      <c r="E31" s="69" t="s">
        <v>267</v>
      </c>
      <c r="F31" s="89"/>
      <c r="G31" s="92" t="s">
        <v>303</v>
      </c>
      <c r="H31" s="91"/>
      <c r="I31" s="69"/>
      <c r="N31" s="7"/>
      <c r="O31" s="22"/>
    </row>
    <row r="32" spans="1:16" x14ac:dyDescent="0.25">
      <c r="A32" s="91" t="s">
        <v>258</v>
      </c>
      <c r="B32" s="89" t="s">
        <v>266</v>
      </c>
      <c r="C32" s="90" t="s">
        <v>260</v>
      </c>
      <c r="D32" s="91" t="s">
        <v>260</v>
      </c>
      <c r="E32" s="69" t="s">
        <v>267</v>
      </c>
      <c r="F32" s="101" t="s">
        <v>279</v>
      </c>
      <c r="G32" s="72" t="s">
        <v>193</v>
      </c>
      <c r="H32" s="7"/>
      <c r="I32" s="7"/>
      <c r="J32" s="12"/>
      <c r="K32" s="14"/>
      <c r="L32" s="69"/>
      <c r="M32" s="8"/>
      <c r="N32" s="22">
        <f>SUM(M33:M38)</f>
        <v>36933650</v>
      </c>
    </row>
    <row r="33" spans="1:19" ht="30" x14ac:dyDescent="0.25">
      <c r="A33" s="92"/>
      <c r="B33" s="93"/>
      <c r="C33" s="92"/>
      <c r="D33" s="92"/>
      <c r="E33" s="94"/>
      <c r="F33" s="95"/>
      <c r="G33" s="32" t="s">
        <v>194</v>
      </c>
      <c r="H33" s="55">
        <v>1</v>
      </c>
      <c r="I33" s="55" t="s">
        <v>273</v>
      </c>
      <c r="J33" s="55" t="s">
        <v>43</v>
      </c>
      <c r="K33" s="56">
        <v>900000</v>
      </c>
      <c r="L33" s="55" t="s">
        <v>44</v>
      </c>
      <c r="M33" s="73">
        <f>H33*K33</f>
        <v>900000</v>
      </c>
      <c r="N33" s="56"/>
      <c r="O33" s="56"/>
      <c r="P33" s="55"/>
      <c r="Q33" s="56"/>
      <c r="R33" s="7"/>
      <c r="S33" s="8"/>
    </row>
    <row r="34" spans="1:19" x14ac:dyDescent="0.25">
      <c r="A34" s="92"/>
      <c r="B34" s="93"/>
      <c r="C34" s="92"/>
      <c r="D34" s="92"/>
      <c r="E34" s="94"/>
      <c r="F34" s="95"/>
      <c r="G34" s="32" t="s">
        <v>196</v>
      </c>
      <c r="H34" s="55">
        <v>1</v>
      </c>
      <c r="I34" s="55" t="s">
        <v>273</v>
      </c>
      <c r="J34" s="55" t="s">
        <v>43</v>
      </c>
      <c r="K34" s="56">
        <v>900000</v>
      </c>
      <c r="L34" s="55" t="s">
        <v>44</v>
      </c>
      <c r="M34" s="73">
        <f t="shared" ref="M34:M35" si="0">H34*K34</f>
        <v>900000</v>
      </c>
      <c r="N34" s="56"/>
      <c r="O34" s="56"/>
      <c r="P34" s="55"/>
      <c r="Q34" s="56"/>
      <c r="R34" s="7"/>
      <c r="S34" s="8"/>
    </row>
    <row r="35" spans="1:19" x14ac:dyDescent="0.25">
      <c r="A35" s="92"/>
      <c r="B35" s="93"/>
      <c r="C35" s="92"/>
      <c r="D35" s="92"/>
      <c r="E35" s="94"/>
      <c r="F35" s="95"/>
      <c r="G35" s="32" t="s">
        <v>197</v>
      </c>
      <c r="H35" s="55">
        <v>1</v>
      </c>
      <c r="I35" s="55" t="s">
        <v>273</v>
      </c>
      <c r="J35" s="55" t="s">
        <v>43</v>
      </c>
      <c r="K35" s="56">
        <v>900000</v>
      </c>
      <c r="L35" s="55" t="s">
        <v>44</v>
      </c>
      <c r="M35" s="73">
        <f t="shared" si="0"/>
        <v>900000</v>
      </c>
      <c r="N35" s="56"/>
      <c r="O35" s="56"/>
      <c r="P35" s="55"/>
      <c r="Q35" s="56"/>
      <c r="R35" s="7"/>
      <c r="S35" s="8"/>
    </row>
    <row r="36" spans="1:19" x14ac:dyDescent="0.25">
      <c r="A36" s="92"/>
      <c r="B36" s="93"/>
      <c r="C36" s="92"/>
      <c r="D36" s="92"/>
      <c r="E36" s="94"/>
      <c r="F36" s="95"/>
      <c r="G36" s="32" t="s">
        <v>203</v>
      </c>
      <c r="H36" s="56">
        <v>11</v>
      </c>
      <c r="I36" s="56" t="s">
        <v>86</v>
      </c>
      <c r="J36" s="55" t="s">
        <v>43</v>
      </c>
      <c r="K36" s="56">
        <v>3112150</v>
      </c>
      <c r="L36" s="55" t="s">
        <v>44</v>
      </c>
      <c r="M36" s="73">
        <f>H36*K36</f>
        <v>34233650</v>
      </c>
      <c r="N36" s="56"/>
      <c r="O36" s="56"/>
      <c r="P36" s="55"/>
      <c r="Q36" s="56"/>
      <c r="R36" s="7"/>
      <c r="S36" s="8"/>
    </row>
    <row r="37" spans="1:19" x14ac:dyDescent="0.25">
      <c r="A37" s="92"/>
      <c r="B37" s="93"/>
      <c r="C37" s="92"/>
      <c r="D37" s="92"/>
      <c r="E37" s="94"/>
      <c r="F37" s="95"/>
      <c r="G37" s="32"/>
      <c r="H37" s="56"/>
      <c r="I37" s="56"/>
      <c r="J37" s="55"/>
      <c r="K37" s="56"/>
      <c r="L37" s="55"/>
      <c r="M37" s="73"/>
      <c r="N37" s="56"/>
      <c r="O37" s="56"/>
      <c r="P37" s="55"/>
      <c r="Q37" s="56"/>
      <c r="R37" s="7"/>
      <c r="S37" s="8"/>
    </row>
    <row r="38" spans="1:19" x14ac:dyDescent="0.25">
      <c r="A38" s="92"/>
      <c r="B38" s="93"/>
      <c r="C38" s="92"/>
      <c r="D38" s="92"/>
      <c r="E38" s="94"/>
      <c r="F38" s="95"/>
      <c r="N38" s="56"/>
      <c r="O38" s="56"/>
      <c r="P38" s="55"/>
      <c r="Q38" s="56"/>
      <c r="R38" s="7"/>
      <c r="S38" s="8"/>
    </row>
    <row r="39" spans="1:19" x14ac:dyDescent="0.25">
      <c r="A39" s="91" t="s">
        <v>258</v>
      </c>
      <c r="B39" s="89" t="s">
        <v>266</v>
      </c>
      <c r="C39" s="90" t="s">
        <v>260</v>
      </c>
      <c r="D39" s="91" t="s">
        <v>260</v>
      </c>
      <c r="E39" s="69" t="s">
        <v>272</v>
      </c>
      <c r="F39" s="95"/>
      <c r="G39" s="45" t="s">
        <v>304</v>
      </c>
      <c r="H39" s="56"/>
      <c r="I39" s="56"/>
      <c r="J39" s="55"/>
      <c r="K39" s="56"/>
      <c r="L39" s="55"/>
      <c r="M39" s="73"/>
      <c r="R39" s="7"/>
      <c r="S39" s="8"/>
    </row>
    <row r="40" spans="1:19" x14ac:dyDescent="0.25">
      <c r="A40" s="91" t="s">
        <v>258</v>
      </c>
      <c r="B40" s="89" t="s">
        <v>266</v>
      </c>
      <c r="C40" s="90" t="s">
        <v>260</v>
      </c>
      <c r="D40" s="91" t="s">
        <v>260</v>
      </c>
      <c r="E40" s="69" t="s">
        <v>272</v>
      </c>
      <c r="F40" s="101" t="s">
        <v>281</v>
      </c>
      <c r="G40" s="32" t="s">
        <v>280</v>
      </c>
      <c r="H40" s="56"/>
      <c r="I40" s="56"/>
      <c r="J40" s="55"/>
      <c r="K40" s="56"/>
      <c r="L40" s="55"/>
      <c r="M40" s="73"/>
      <c r="N40" s="74">
        <f>SUM(M41:M44)</f>
        <v>28600000</v>
      </c>
      <c r="R40" s="7"/>
      <c r="S40" s="8"/>
    </row>
    <row r="41" spans="1:19" ht="31.5" x14ac:dyDescent="0.25">
      <c r="A41" s="92"/>
      <c r="B41" s="93"/>
      <c r="C41" s="92"/>
      <c r="D41" s="92"/>
      <c r="E41" s="94"/>
      <c r="F41" s="95"/>
      <c r="G41" s="54" t="s">
        <v>188</v>
      </c>
      <c r="H41" s="12">
        <v>1</v>
      </c>
      <c r="I41" s="12" t="s">
        <v>85</v>
      </c>
      <c r="J41" s="12" t="s">
        <v>43</v>
      </c>
      <c r="K41" s="14">
        <v>7150000</v>
      </c>
      <c r="L41" s="69" t="s">
        <v>44</v>
      </c>
      <c r="M41" s="8">
        <f>H41*K41</f>
        <v>7150000</v>
      </c>
      <c r="R41" s="7"/>
      <c r="S41" s="8"/>
    </row>
    <row r="42" spans="1:19" ht="31.5" x14ac:dyDescent="0.25">
      <c r="A42" s="92"/>
      <c r="B42" s="93"/>
      <c r="C42" s="92"/>
      <c r="D42" s="92"/>
      <c r="E42" s="94"/>
      <c r="F42" s="95"/>
      <c r="G42" s="54" t="s">
        <v>189</v>
      </c>
      <c r="H42" s="12">
        <v>1</v>
      </c>
      <c r="I42" s="12" t="s">
        <v>85</v>
      </c>
      <c r="J42" s="12" t="s">
        <v>43</v>
      </c>
      <c r="K42" s="14">
        <v>7150000</v>
      </c>
      <c r="L42" s="69" t="s">
        <v>44</v>
      </c>
      <c r="M42" s="8">
        <f t="shared" ref="M42:M44" si="1">H42*K42</f>
        <v>7150000</v>
      </c>
      <c r="R42" s="7"/>
      <c r="S42" s="8"/>
    </row>
    <row r="43" spans="1:19" ht="31.5" x14ac:dyDescent="0.25">
      <c r="A43" s="92"/>
      <c r="B43" s="93"/>
      <c r="C43" s="92"/>
      <c r="D43" s="92"/>
      <c r="E43" s="94"/>
      <c r="F43" s="95"/>
      <c r="G43" s="54" t="s">
        <v>190</v>
      </c>
      <c r="H43" s="12">
        <v>1</v>
      </c>
      <c r="I43" s="12" t="s">
        <v>85</v>
      </c>
      <c r="J43" s="12" t="s">
        <v>43</v>
      </c>
      <c r="K43" s="14">
        <v>7150000</v>
      </c>
      <c r="L43" s="69" t="s">
        <v>44</v>
      </c>
      <c r="M43" s="8">
        <f t="shared" si="1"/>
        <v>7150000</v>
      </c>
      <c r="R43" s="7"/>
      <c r="S43" s="8"/>
    </row>
    <row r="44" spans="1:19" ht="31.5" x14ac:dyDescent="0.25">
      <c r="A44" s="92"/>
      <c r="B44" s="93"/>
      <c r="C44" s="92"/>
      <c r="D44" s="92"/>
      <c r="E44" s="94"/>
      <c r="F44" s="95"/>
      <c r="G44" s="54" t="s">
        <v>191</v>
      </c>
      <c r="H44" s="12">
        <v>1</v>
      </c>
      <c r="I44" s="12" t="s">
        <v>85</v>
      </c>
      <c r="J44" s="12" t="s">
        <v>43</v>
      </c>
      <c r="K44" s="14">
        <v>7150000</v>
      </c>
      <c r="L44" s="69" t="s">
        <v>44</v>
      </c>
      <c r="M44" s="8">
        <f t="shared" si="1"/>
        <v>7150000</v>
      </c>
      <c r="R44" s="7"/>
      <c r="S44" s="8"/>
    </row>
    <row r="45" spans="1:19" x14ac:dyDescent="0.25">
      <c r="A45" s="92"/>
      <c r="B45" s="93"/>
      <c r="C45" s="92"/>
      <c r="D45" s="92"/>
      <c r="E45" s="94"/>
      <c r="F45" s="95"/>
      <c r="G45" s="32"/>
      <c r="H45" s="56"/>
      <c r="I45" s="56"/>
      <c r="J45" s="55"/>
      <c r="K45" s="56"/>
      <c r="L45" s="55"/>
      <c r="M45" s="73"/>
      <c r="R45" s="7"/>
      <c r="S45" s="8"/>
    </row>
    <row r="46" spans="1:19" x14ac:dyDescent="0.25">
      <c r="A46" s="92"/>
      <c r="B46" s="93"/>
      <c r="C46" s="92"/>
      <c r="D46" s="92"/>
      <c r="E46" s="94"/>
      <c r="F46" s="95"/>
      <c r="G46" s="32"/>
      <c r="H46" s="56"/>
      <c r="I46" s="56"/>
      <c r="J46" s="55"/>
      <c r="K46" s="56"/>
      <c r="L46" s="55"/>
      <c r="M46" s="73"/>
      <c r="R46" s="7"/>
      <c r="S46" s="8"/>
    </row>
    <row r="47" spans="1:19" x14ac:dyDescent="0.25">
      <c r="A47" s="92"/>
      <c r="B47" s="93"/>
      <c r="C47" s="92"/>
      <c r="D47" s="92"/>
      <c r="E47" s="94"/>
      <c r="F47" s="95"/>
      <c r="G47" s="45"/>
      <c r="H47" s="56"/>
      <c r="I47" s="56"/>
      <c r="J47" s="55"/>
      <c r="K47" s="56"/>
      <c r="L47" s="55"/>
      <c r="M47" s="73"/>
      <c r="R47" s="7"/>
      <c r="S47" s="8"/>
    </row>
    <row r="48" spans="1:19" x14ac:dyDescent="0.25">
      <c r="A48" s="91" t="s">
        <v>258</v>
      </c>
      <c r="B48" s="89" t="s">
        <v>266</v>
      </c>
      <c r="C48" s="90" t="s">
        <v>260</v>
      </c>
      <c r="D48" s="91" t="s">
        <v>260</v>
      </c>
      <c r="E48" s="69" t="s">
        <v>282</v>
      </c>
      <c r="F48" s="95"/>
      <c r="G48" s="45" t="s">
        <v>305</v>
      </c>
      <c r="H48" s="56"/>
      <c r="I48" s="56"/>
      <c r="J48" s="55"/>
      <c r="K48" s="56"/>
      <c r="L48" s="55"/>
      <c r="M48" s="73"/>
      <c r="R48" s="7"/>
      <c r="S48" s="8"/>
    </row>
    <row r="49" spans="1:19" x14ac:dyDescent="0.25">
      <c r="A49" s="91" t="s">
        <v>258</v>
      </c>
      <c r="B49" s="89" t="s">
        <v>266</v>
      </c>
      <c r="C49" s="90" t="s">
        <v>260</v>
      </c>
      <c r="D49" s="91" t="s">
        <v>260</v>
      </c>
      <c r="E49" s="69" t="s">
        <v>282</v>
      </c>
      <c r="F49" s="101" t="s">
        <v>283</v>
      </c>
      <c r="G49" s="45" t="s">
        <v>12</v>
      </c>
      <c r="H49" s="56"/>
      <c r="I49" s="56"/>
      <c r="J49" s="55"/>
      <c r="K49" s="56"/>
      <c r="L49" s="55"/>
      <c r="M49" s="73"/>
      <c r="N49" s="74">
        <f>SUM(M50:M54)</f>
        <v>22320000</v>
      </c>
      <c r="R49" s="7"/>
      <c r="S49" s="8"/>
    </row>
    <row r="50" spans="1:19" x14ac:dyDescent="0.25">
      <c r="A50" s="92"/>
      <c r="B50" s="93"/>
      <c r="C50" s="92"/>
      <c r="D50" s="92"/>
      <c r="E50" s="94"/>
      <c r="F50" s="95"/>
      <c r="G50" s="63" t="s">
        <v>238</v>
      </c>
      <c r="H50" s="7">
        <v>7</v>
      </c>
      <c r="I50" s="64" t="s">
        <v>240</v>
      </c>
      <c r="J50" s="7" t="s">
        <v>43</v>
      </c>
      <c r="K50" s="14">
        <v>600000</v>
      </c>
      <c r="L50" s="7"/>
      <c r="M50" s="8">
        <f t="shared" ref="M50:M54" si="2">H50*K50</f>
        <v>4200000</v>
      </c>
      <c r="R50" s="7"/>
      <c r="S50" s="8"/>
    </row>
    <row r="51" spans="1:19" x14ac:dyDescent="0.25">
      <c r="A51" s="92"/>
      <c r="B51" s="93"/>
      <c r="C51" s="92"/>
      <c r="D51" s="92"/>
      <c r="E51" s="94"/>
      <c r="F51" s="95"/>
      <c r="G51" s="65" t="s">
        <v>239</v>
      </c>
      <c r="H51" s="7">
        <v>15</v>
      </c>
      <c r="I51" s="64" t="s">
        <v>240</v>
      </c>
      <c r="J51" s="7" t="s">
        <v>43</v>
      </c>
      <c r="K51" s="14">
        <v>99000</v>
      </c>
      <c r="L51" s="7"/>
      <c r="M51" s="8">
        <f t="shared" si="2"/>
        <v>1485000</v>
      </c>
      <c r="N51" s="7"/>
      <c r="O51" s="22"/>
    </row>
    <row r="52" spans="1:19" x14ac:dyDescent="0.25">
      <c r="A52" s="92"/>
      <c r="B52" s="93"/>
      <c r="C52" s="92"/>
      <c r="D52" s="92"/>
      <c r="E52" s="94"/>
      <c r="F52" s="95"/>
      <c r="G52" s="65" t="s">
        <v>241</v>
      </c>
      <c r="H52" s="7">
        <v>10</v>
      </c>
      <c r="I52" s="64" t="s">
        <v>240</v>
      </c>
      <c r="J52" s="7" t="s">
        <v>43</v>
      </c>
      <c r="K52" s="14">
        <v>58500</v>
      </c>
      <c r="L52" s="7"/>
      <c r="M52" s="8">
        <f t="shared" si="2"/>
        <v>585000</v>
      </c>
      <c r="N52" s="7"/>
      <c r="O52" s="22"/>
    </row>
    <row r="53" spans="1:19" x14ac:dyDescent="0.25">
      <c r="A53" s="92"/>
      <c r="B53" s="93"/>
      <c r="C53" s="92"/>
      <c r="D53" s="92"/>
      <c r="E53" s="94"/>
      <c r="F53" s="95"/>
      <c r="G53" s="65" t="s">
        <v>242</v>
      </c>
      <c r="H53" s="7">
        <v>10</v>
      </c>
      <c r="I53" s="64" t="s">
        <v>240</v>
      </c>
      <c r="J53" s="7" t="s">
        <v>43</v>
      </c>
      <c r="K53" s="14">
        <v>105000</v>
      </c>
      <c r="L53" s="7"/>
      <c r="M53" s="8">
        <f t="shared" si="2"/>
        <v>1050000</v>
      </c>
      <c r="N53" s="7"/>
      <c r="O53" s="22"/>
    </row>
    <row r="54" spans="1:19" x14ac:dyDescent="0.25">
      <c r="A54" s="92"/>
      <c r="B54" s="93"/>
      <c r="C54" s="92"/>
      <c r="D54" s="92"/>
      <c r="E54" s="94"/>
      <c r="F54" s="95"/>
      <c r="G54" s="65" t="s">
        <v>243</v>
      </c>
      <c r="H54" s="7">
        <v>25</v>
      </c>
      <c r="I54" s="64" t="s">
        <v>237</v>
      </c>
      <c r="J54" s="7" t="s">
        <v>43</v>
      </c>
      <c r="K54" s="14">
        <v>600000</v>
      </c>
      <c r="L54" s="7"/>
      <c r="M54" s="8">
        <f t="shared" si="2"/>
        <v>15000000</v>
      </c>
      <c r="N54" s="7"/>
      <c r="O54" s="22"/>
    </row>
    <row r="55" spans="1:19" x14ac:dyDescent="0.25">
      <c r="A55" s="92"/>
      <c r="B55" s="93"/>
      <c r="C55" s="92"/>
      <c r="D55" s="92"/>
      <c r="E55" s="94"/>
      <c r="F55" s="95"/>
      <c r="G55" s="65"/>
      <c r="H55" s="7"/>
      <c r="I55" s="64"/>
      <c r="J55" s="7"/>
      <c r="K55" s="14"/>
      <c r="L55" s="7"/>
      <c r="M55" s="8"/>
      <c r="N55" s="7"/>
      <c r="O55" s="22"/>
    </row>
    <row r="56" spans="1:19" x14ac:dyDescent="0.25">
      <c r="A56" s="91" t="s">
        <v>258</v>
      </c>
      <c r="B56" s="89" t="s">
        <v>266</v>
      </c>
      <c r="C56" s="90" t="s">
        <v>260</v>
      </c>
      <c r="D56" s="91" t="s">
        <v>284</v>
      </c>
      <c r="E56" s="69" t="s">
        <v>267</v>
      </c>
      <c r="F56" s="95"/>
      <c r="G56" s="72" t="s">
        <v>306</v>
      </c>
      <c r="H56" s="7"/>
      <c r="I56" s="7"/>
      <c r="J56" s="12"/>
      <c r="K56" s="14"/>
      <c r="L56" s="69"/>
      <c r="M56" s="8"/>
      <c r="N56" s="7"/>
      <c r="O56" s="22"/>
    </row>
    <row r="57" spans="1:19" x14ac:dyDescent="0.25">
      <c r="A57" s="91" t="s">
        <v>258</v>
      </c>
      <c r="B57" s="89" t="s">
        <v>266</v>
      </c>
      <c r="C57" s="90" t="s">
        <v>260</v>
      </c>
      <c r="D57" s="91" t="s">
        <v>284</v>
      </c>
      <c r="E57" s="69" t="s">
        <v>267</v>
      </c>
      <c r="F57" s="101" t="s">
        <v>285</v>
      </c>
      <c r="G57" s="7" t="s">
        <v>36</v>
      </c>
      <c r="H57" s="7"/>
      <c r="I57" s="7"/>
      <c r="J57" s="7"/>
      <c r="K57" s="14"/>
      <c r="L57" s="7"/>
      <c r="M57" s="8"/>
      <c r="N57" s="26">
        <f>SUM(M58:M59)</f>
        <v>203800000</v>
      </c>
      <c r="O57" s="22"/>
    </row>
    <row r="58" spans="1:19" x14ac:dyDescent="0.25">
      <c r="A58" s="92"/>
      <c r="B58" s="93"/>
      <c r="C58" s="92"/>
      <c r="D58" s="92"/>
      <c r="E58" s="94"/>
      <c r="F58" s="95"/>
      <c r="G58" s="7" t="s">
        <v>264</v>
      </c>
      <c r="H58" s="7">
        <v>3416</v>
      </c>
      <c r="I58" s="7" t="s">
        <v>265</v>
      </c>
      <c r="J58" s="12" t="s">
        <v>43</v>
      </c>
      <c r="K58" s="14">
        <v>50000</v>
      </c>
      <c r="L58" s="69" t="s">
        <v>44</v>
      </c>
      <c r="M58" s="8">
        <f>H58*K58</f>
        <v>170800000</v>
      </c>
      <c r="N58" s="7"/>
      <c r="O58" s="22"/>
    </row>
    <row r="59" spans="1:19" x14ac:dyDescent="0.25">
      <c r="A59" s="92"/>
      <c r="B59" s="93"/>
      <c r="C59" s="92"/>
      <c r="D59" s="92"/>
      <c r="E59" s="94"/>
      <c r="F59" s="95"/>
      <c r="G59" s="78" t="s">
        <v>286</v>
      </c>
      <c r="H59" s="7">
        <v>440</v>
      </c>
      <c r="I59" s="7" t="s">
        <v>265</v>
      </c>
      <c r="J59" s="12" t="s">
        <v>43</v>
      </c>
      <c r="K59" s="14">
        <v>75000</v>
      </c>
      <c r="L59" s="69" t="s">
        <v>44</v>
      </c>
      <c r="M59" s="8">
        <f t="shared" ref="M59" si="3">H59*K59</f>
        <v>33000000</v>
      </c>
      <c r="N59" s="7"/>
      <c r="O59" s="22"/>
    </row>
    <row r="60" spans="1:19" x14ac:dyDescent="0.25">
      <c r="A60" s="91"/>
      <c r="B60" s="103"/>
      <c r="C60" s="91"/>
      <c r="D60" s="91"/>
      <c r="E60" s="94"/>
      <c r="F60" s="95"/>
      <c r="G60" s="7"/>
      <c r="H60" s="7"/>
      <c r="I60" s="7"/>
      <c r="J60" s="7"/>
      <c r="K60" s="14"/>
      <c r="L60" s="7"/>
      <c r="M60" s="8"/>
      <c r="N60" s="34"/>
      <c r="O60" s="22"/>
    </row>
    <row r="61" spans="1:19" x14ac:dyDescent="0.25">
      <c r="A61" s="92"/>
      <c r="B61" s="93"/>
      <c r="C61" s="92"/>
      <c r="D61" s="92"/>
      <c r="E61" s="94"/>
      <c r="F61" s="95"/>
      <c r="G61" s="7"/>
      <c r="H61" s="7"/>
      <c r="I61" s="8"/>
      <c r="J61" s="12"/>
      <c r="K61" s="14"/>
      <c r="L61" s="69"/>
      <c r="M61" s="107">
        <f>SUM(M16:M59)</f>
        <v>468546650</v>
      </c>
      <c r="N61" s="15">
        <v>468616316</v>
      </c>
      <c r="O61" s="22"/>
    </row>
    <row r="62" spans="1:19" x14ac:dyDescent="0.25">
      <c r="A62" s="92"/>
      <c r="B62" s="93"/>
      <c r="C62" s="92"/>
      <c r="D62" s="92"/>
      <c r="E62" s="94"/>
      <c r="F62" s="95"/>
      <c r="G62" s="7"/>
      <c r="H62" s="7"/>
      <c r="I62" s="8"/>
      <c r="J62" s="12"/>
      <c r="K62" s="14"/>
      <c r="L62" s="12"/>
      <c r="M62" s="8"/>
      <c r="N62" s="7"/>
      <c r="O62" s="22"/>
    </row>
    <row r="63" spans="1:19" x14ac:dyDescent="0.25">
      <c r="A63" s="91"/>
      <c r="B63" s="103"/>
      <c r="C63" s="91"/>
      <c r="D63" s="91"/>
      <c r="E63" s="99"/>
      <c r="F63" s="100"/>
      <c r="G63" s="45"/>
      <c r="H63" s="7"/>
      <c r="I63" s="8"/>
      <c r="J63" s="12"/>
      <c r="K63" s="14"/>
      <c r="L63" s="12"/>
      <c r="M63" s="8"/>
      <c r="N63" s="7"/>
      <c r="O63" s="22">
        <v>0</v>
      </c>
    </row>
    <row r="64" spans="1:19" x14ac:dyDescent="0.25">
      <c r="A64" s="92"/>
      <c r="B64" s="93"/>
      <c r="C64" s="92"/>
      <c r="D64" s="92"/>
      <c r="E64" s="94"/>
      <c r="F64" s="95"/>
      <c r="G64" s="7"/>
      <c r="H64" s="7"/>
      <c r="I64" s="7"/>
      <c r="J64" s="7"/>
      <c r="K64" s="14"/>
      <c r="L64" s="7"/>
      <c r="M64" s="8"/>
      <c r="N64" s="7"/>
      <c r="O64" s="22"/>
    </row>
    <row r="65" spans="1:15" x14ac:dyDescent="0.25">
      <c r="A65" s="91"/>
      <c r="B65" s="103"/>
      <c r="C65" s="91"/>
      <c r="D65" s="91"/>
      <c r="E65" s="99"/>
      <c r="F65" s="100"/>
      <c r="G65" s="7"/>
      <c r="H65" s="7"/>
      <c r="I65" s="7"/>
      <c r="J65" s="7"/>
      <c r="K65" s="14"/>
      <c r="L65" s="7"/>
      <c r="M65" s="8"/>
      <c r="N65" s="7"/>
      <c r="O65" s="22">
        <f>SUM(M66:M66)</f>
        <v>0</v>
      </c>
    </row>
    <row r="66" spans="1:15" x14ac:dyDescent="0.25">
      <c r="A66" s="92"/>
      <c r="B66" s="93"/>
      <c r="C66" s="92"/>
      <c r="D66" s="92"/>
      <c r="E66" s="94"/>
      <c r="F66" s="95"/>
      <c r="G66" s="13"/>
      <c r="H66" s="7"/>
      <c r="I66" s="8"/>
      <c r="J66" s="12"/>
      <c r="K66" s="14"/>
      <c r="L66" s="69"/>
      <c r="M66" s="8"/>
      <c r="N66" s="7"/>
      <c r="O66" s="22"/>
    </row>
    <row r="67" spans="1:15" x14ac:dyDescent="0.25">
      <c r="A67" s="92"/>
      <c r="B67" s="93"/>
      <c r="C67" s="92"/>
      <c r="D67" s="92"/>
      <c r="E67" s="94"/>
      <c r="F67" s="95"/>
      <c r="G67" s="13"/>
      <c r="H67" s="7"/>
      <c r="I67" s="8"/>
      <c r="J67" s="12"/>
      <c r="K67" s="14"/>
      <c r="L67" s="69"/>
      <c r="M67" s="8"/>
      <c r="N67" s="7"/>
      <c r="O67" s="22"/>
    </row>
    <row r="68" spans="1:15" x14ac:dyDescent="0.25">
      <c r="A68" s="92"/>
      <c r="B68" s="93"/>
      <c r="C68" s="92"/>
      <c r="D68" s="92"/>
      <c r="E68" s="94"/>
      <c r="F68" s="95"/>
      <c r="G68" s="78"/>
      <c r="H68" s="7"/>
      <c r="I68" s="8"/>
      <c r="J68" s="7"/>
      <c r="K68" s="14"/>
      <c r="L68" s="7"/>
      <c r="M68" s="8"/>
      <c r="N68" s="7"/>
      <c r="O68" s="22"/>
    </row>
    <row r="69" spans="1:15" x14ac:dyDescent="0.25">
      <c r="A69" s="91"/>
      <c r="B69" s="103"/>
      <c r="C69" s="91"/>
      <c r="D69" s="91"/>
      <c r="E69" s="94"/>
      <c r="F69" s="95"/>
      <c r="G69" s="7"/>
      <c r="H69" s="7"/>
      <c r="I69" s="7"/>
      <c r="J69" s="7"/>
      <c r="K69" s="14"/>
      <c r="L69" s="7"/>
      <c r="M69" s="8"/>
      <c r="N69" s="7"/>
      <c r="O69" s="22"/>
    </row>
    <row r="70" spans="1:15" x14ac:dyDescent="0.25">
      <c r="A70" s="91"/>
      <c r="B70" s="103"/>
      <c r="C70" s="91"/>
      <c r="D70" s="91"/>
      <c r="E70" s="99"/>
      <c r="F70" s="100"/>
      <c r="G70" s="7"/>
      <c r="H70" s="7"/>
      <c r="I70" s="7"/>
      <c r="J70" s="7"/>
      <c r="K70" s="14"/>
      <c r="L70" s="7"/>
      <c r="M70" s="8"/>
      <c r="N70" s="7"/>
      <c r="O70" s="22"/>
    </row>
    <row r="71" spans="1:15" x14ac:dyDescent="0.25">
      <c r="A71" s="92"/>
      <c r="B71" s="93"/>
      <c r="C71" s="92"/>
      <c r="D71" s="92"/>
      <c r="E71" s="94"/>
      <c r="F71" s="95"/>
      <c r="G71" s="7"/>
      <c r="H71" s="7"/>
      <c r="I71" s="7"/>
      <c r="J71" s="12"/>
      <c r="K71" s="14"/>
      <c r="L71" s="69"/>
      <c r="M71" s="8"/>
      <c r="N71" s="7"/>
      <c r="O71" s="22"/>
    </row>
    <row r="72" spans="1:15" x14ac:dyDescent="0.25">
      <c r="A72" s="92"/>
      <c r="B72" s="93"/>
      <c r="C72" s="92"/>
      <c r="D72" s="92"/>
      <c r="E72" s="94"/>
      <c r="F72" s="95"/>
      <c r="G72" s="7"/>
      <c r="H72" s="7"/>
      <c r="I72" s="7"/>
      <c r="J72" s="7"/>
      <c r="K72" s="14"/>
      <c r="L72" s="7"/>
      <c r="M72" s="8"/>
      <c r="N72" s="7"/>
      <c r="O72" s="22"/>
    </row>
    <row r="73" spans="1:15" x14ac:dyDescent="0.25">
      <c r="A73" s="91"/>
      <c r="B73" s="103"/>
      <c r="C73" s="91"/>
      <c r="D73" s="91"/>
      <c r="E73" s="99"/>
      <c r="F73" s="100"/>
      <c r="G73" s="7"/>
      <c r="H73" s="7"/>
      <c r="I73" s="7"/>
      <c r="J73" s="7"/>
      <c r="K73" s="14"/>
      <c r="L73" s="7"/>
      <c r="M73" s="8"/>
      <c r="N73" s="7"/>
      <c r="O73" s="70"/>
    </row>
    <row r="74" spans="1:15" x14ac:dyDescent="0.25">
      <c r="A74" s="92"/>
      <c r="B74" s="93"/>
      <c r="C74" s="92"/>
      <c r="D74" s="92"/>
      <c r="E74" s="94"/>
      <c r="F74" s="95"/>
      <c r="G74" s="45"/>
      <c r="H74" s="12"/>
      <c r="I74" s="12"/>
      <c r="J74" s="12"/>
      <c r="K74" s="14"/>
      <c r="L74" s="69"/>
      <c r="M74" s="8"/>
      <c r="N74" s="7"/>
      <c r="O74" s="22"/>
    </row>
    <row r="75" spans="1:15" x14ac:dyDescent="0.25">
      <c r="A75" s="92"/>
      <c r="B75" s="93"/>
      <c r="C75" s="92"/>
      <c r="D75" s="92"/>
      <c r="E75" s="94"/>
      <c r="F75" s="95"/>
      <c r="G75" s="7"/>
      <c r="H75" s="7"/>
      <c r="I75" s="7"/>
      <c r="J75" s="7"/>
      <c r="K75" s="14"/>
      <c r="L75" s="7"/>
      <c r="M75" s="8"/>
      <c r="N75" s="7"/>
      <c r="O75" s="22"/>
    </row>
    <row r="76" spans="1:15" x14ac:dyDescent="0.25">
      <c r="A76" s="91"/>
      <c r="B76" s="103"/>
      <c r="C76" s="91"/>
      <c r="D76" s="91"/>
      <c r="E76" s="94"/>
      <c r="F76" s="95"/>
      <c r="G76" s="7"/>
      <c r="H76" s="7"/>
      <c r="I76" s="7"/>
      <c r="J76" s="7"/>
      <c r="K76" s="14"/>
      <c r="L76" s="7"/>
      <c r="M76" s="8"/>
      <c r="N76" s="7"/>
      <c r="O76" s="22"/>
    </row>
    <row r="77" spans="1:15" x14ac:dyDescent="0.25">
      <c r="N77" s="7"/>
      <c r="O77" s="22"/>
    </row>
    <row r="78" spans="1:15" x14ac:dyDescent="0.25">
      <c r="N78" s="7"/>
      <c r="O78" s="22"/>
    </row>
    <row r="79" spans="1:15" x14ac:dyDescent="0.25">
      <c r="N79" s="7"/>
      <c r="O79" s="22"/>
    </row>
    <row r="80" spans="1:15" x14ac:dyDescent="0.25">
      <c r="N80" s="7"/>
      <c r="O80" s="22"/>
    </row>
    <row r="81" spans="1:15" x14ac:dyDescent="0.25">
      <c r="A81" s="92"/>
      <c r="B81" s="93"/>
      <c r="C81" s="92"/>
      <c r="D81" s="92"/>
      <c r="E81" s="94"/>
      <c r="F81" s="95"/>
      <c r="G81" s="7"/>
      <c r="H81" s="7"/>
      <c r="I81" s="7"/>
      <c r="J81" s="7"/>
      <c r="K81" s="14"/>
      <c r="L81" s="7"/>
      <c r="M81" s="8"/>
      <c r="N81" s="7"/>
      <c r="O81" s="22"/>
    </row>
    <row r="82" spans="1:15" x14ac:dyDescent="0.25">
      <c r="A82" s="91"/>
      <c r="B82" s="103"/>
      <c r="C82" s="91"/>
      <c r="D82" s="91"/>
      <c r="E82" s="99"/>
      <c r="F82" s="100"/>
      <c r="G82" s="7"/>
      <c r="H82" s="7"/>
      <c r="I82" s="7"/>
      <c r="J82" s="7"/>
      <c r="K82" s="14"/>
      <c r="L82" s="7"/>
      <c r="M82" s="8"/>
      <c r="N82" s="7"/>
      <c r="O82" s="22"/>
    </row>
    <row r="83" spans="1:15" x14ac:dyDescent="0.25">
      <c r="A83" s="92"/>
      <c r="B83" s="93"/>
      <c r="C83" s="92"/>
      <c r="D83" s="92"/>
      <c r="E83" s="94"/>
      <c r="F83" s="95"/>
      <c r="G83" s="7"/>
      <c r="H83" s="7"/>
      <c r="I83" s="7"/>
      <c r="J83" s="7"/>
      <c r="K83" s="14"/>
      <c r="L83" s="7"/>
      <c r="M83" s="8"/>
      <c r="N83" s="7"/>
      <c r="O83" s="22"/>
    </row>
    <row r="84" spans="1:15" x14ac:dyDescent="0.25">
      <c r="A84" s="92"/>
      <c r="B84" s="93"/>
      <c r="C84" s="92"/>
      <c r="D84" s="92"/>
      <c r="E84" s="94"/>
      <c r="F84" s="95"/>
      <c r="G84" s="7"/>
      <c r="H84" s="12"/>
      <c r="I84" s="12"/>
      <c r="J84" s="12"/>
      <c r="K84" s="14"/>
      <c r="L84" s="69"/>
      <c r="M84" s="8"/>
      <c r="N84" s="7"/>
      <c r="O84" s="22"/>
    </row>
    <row r="85" spans="1:15" x14ac:dyDescent="0.25">
      <c r="A85" s="92"/>
      <c r="B85" s="93"/>
      <c r="C85" s="92"/>
      <c r="D85" s="92"/>
      <c r="E85" s="94"/>
      <c r="F85" s="95"/>
      <c r="G85" s="7"/>
      <c r="H85" s="12"/>
      <c r="I85" s="12"/>
      <c r="J85" s="12"/>
      <c r="K85" s="14"/>
      <c r="L85" s="69"/>
      <c r="M85" s="8"/>
      <c r="N85" s="7"/>
      <c r="O85" s="22"/>
    </row>
    <row r="86" spans="1:15" x14ac:dyDescent="0.25">
      <c r="A86" s="92"/>
      <c r="B86" s="93"/>
      <c r="C86" s="92"/>
      <c r="D86" s="92"/>
      <c r="E86" s="94"/>
      <c r="F86" s="95"/>
      <c r="G86" s="7"/>
      <c r="H86" s="7"/>
      <c r="I86" s="7"/>
      <c r="J86" s="7"/>
      <c r="K86" s="14"/>
      <c r="L86" s="7"/>
      <c r="M86" s="8"/>
      <c r="N86" s="7"/>
      <c r="O86" s="22"/>
    </row>
    <row r="87" spans="1:15" x14ac:dyDescent="0.25">
      <c r="A87" s="91"/>
      <c r="B87" s="103"/>
      <c r="C87" s="91"/>
      <c r="D87" s="91"/>
      <c r="E87" s="94"/>
      <c r="F87" s="95"/>
      <c r="G87" s="7"/>
      <c r="H87" s="7"/>
      <c r="I87" s="7"/>
      <c r="J87" s="7"/>
      <c r="K87" s="14"/>
      <c r="L87" s="7"/>
      <c r="M87" s="8"/>
      <c r="N87" s="7"/>
      <c r="O87" s="22"/>
    </row>
    <row r="88" spans="1:15" x14ac:dyDescent="0.25">
      <c r="A88" s="91"/>
      <c r="B88" s="103"/>
      <c r="C88" s="91"/>
      <c r="D88" s="91"/>
      <c r="E88" s="99"/>
      <c r="F88" s="100"/>
      <c r="G88" s="7"/>
      <c r="H88" s="7"/>
      <c r="I88" s="7"/>
      <c r="J88" s="7"/>
      <c r="K88" s="14"/>
      <c r="L88" s="7"/>
      <c r="M88" s="8"/>
      <c r="N88" s="26"/>
      <c r="O88" s="22"/>
    </row>
    <row r="89" spans="1:15" x14ac:dyDescent="0.25">
      <c r="A89" s="92"/>
      <c r="B89" s="93"/>
      <c r="C89" s="92"/>
      <c r="D89" s="92"/>
      <c r="E89" s="94"/>
      <c r="F89" s="95"/>
      <c r="G89" s="65"/>
      <c r="H89" s="7"/>
      <c r="I89" s="64"/>
      <c r="J89" s="7"/>
      <c r="K89" s="14"/>
      <c r="L89" s="7"/>
      <c r="M89" s="8"/>
      <c r="N89" s="7"/>
      <c r="O89" s="22"/>
    </row>
    <row r="90" spans="1:15" x14ac:dyDescent="0.25">
      <c r="A90" s="92"/>
      <c r="B90" s="93"/>
      <c r="C90" s="92"/>
      <c r="D90" s="92"/>
      <c r="E90" s="94"/>
      <c r="F90" s="95"/>
      <c r="G90" s="65"/>
      <c r="H90" s="7"/>
      <c r="I90" s="64"/>
      <c r="J90" s="7"/>
      <c r="K90" s="14"/>
      <c r="L90" s="7"/>
      <c r="M90" s="8"/>
      <c r="N90" s="7"/>
      <c r="O90" s="22"/>
    </row>
    <row r="91" spans="1:15" x14ac:dyDescent="0.25">
      <c r="A91" s="92"/>
      <c r="B91" s="93"/>
      <c r="C91" s="92"/>
      <c r="D91" s="92"/>
      <c r="E91" s="94"/>
      <c r="F91" s="95"/>
      <c r="G91" s="65"/>
      <c r="H91" s="7"/>
      <c r="I91" s="64"/>
      <c r="J91" s="7"/>
      <c r="K91" s="14"/>
      <c r="L91" s="7"/>
      <c r="M91" s="8"/>
      <c r="N91" s="7"/>
      <c r="O91" s="22"/>
    </row>
    <row r="92" spans="1:15" x14ac:dyDescent="0.25">
      <c r="A92" s="92"/>
      <c r="B92" s="93"/>
      <c r="C92" s="92"/>
      <c r="D92" s="92"/>
      <c r="E92" s="94"/>
      <c r="F92" s="95"/>
      <c r="G92" s="65"/>
      <c r="H92" s="7"/>
      <c r="I92" s="64"/>
      <c r="J92" s="7"/>
      <c r="K92" s="14"/>
      <c r="L92" s="7"/>
      <c r="M92" s="8"/>
      <c r="N92" s="7"/>
      <c r="O92" s="22"/>
    </row>
    <row r="93" spans="1:15" x14ac:dyDescent="0.25">
      <c r="A93" s="92"/>
      <c r="B93" s="93"/>
      <c r="C93" s="92"/>
      <c r="D93" s="92"/>
      <c r="E93" s="94"/>
      <c r="F93" s="95"/>
      <c r="G93" s="65"/>
      <c r="H93" s="7"/>
      <c r="I93" s="64"/>
      <c r="J93" s="7"/>
      <c r="K93" s="14"/>
      <c r="L93" s="7"/>
      <c r="M93" s="8"/>
      <c r="N93" s="7"/>
      <c r="O93" s="22"/>
    </row>
    <row r="94" spans="1:15" x14ac:dyDescent="0.25">
      <c r="A94" s="92"/>
      <c r="B94" s="93"/>
      <c r="C94" s="92"/>
      <c r="D94" s="92"/>
      <c r="E94" s="94"/>
      <c r="F94" s="95"/>
      <c r="G94" s="7"/>
      <c r="H94" s="7"/>
      <c r="I94" s="7"/>
      <c r="J94" s="7"/>
      <c r="K94" s="14"/>
      <c r="L94" s="7"/>
      <c r="M94" s="8"/>
      <c r="N94" s="7"/>
      <c r="O94" s="22"/>
    </row>
    <row r="95" spans="1:15" x14ac:dyDescent="0.25">
      <c r="A95" s="91"/>
      <c r="B95" s="103"/>
      <c r="C95" s="91"/>
      <c r="D95" s="91"/>
      <c r="E95" s="94"/>
      <c r="F95" s="95"/>
      <c r="G95" s="7"/>
      <c r="H95" s="7"/>
      <c r="I95" s="7"/>
      <c r="J95" s="7"/>
      <c r="K95" s="14"/>
      <c r="L95" s="7"/>
      <c r="M95" s="8"/>
      <c r="N95" s="7"/>
      <c r="O95" s="22"/>
    </row>
    <row r="96" spans="1:15" x14ac:dyDescent="0.25">
      <c r="A96" s="91"/>
      <c r="B96" s="103"/>
      <c r="C96" s="91"/>
      <c r="D96" s="91"/>
      <c r="E96" s="99"/>
      <c r="F96" s="100"/>
      <c r="G96" s="7"/>
      <c r="H96" s="7"/>
      <c r="I96" s="7"/>
      <c r="J96" s="7"/>
      <c r="K96" s="14"/>
      <c r="L96" s="7"/>
      <c r="M96" s="8"/>
      <c r="N96" s="7"/>
      <c r="O96" s="22"/>
    </row>
    <row r="97" spans="1:15" x14ac:dyDescent="0.25">
      <c r="A97" s="92"/>
      <c r="B97" s="93"/>
      <c r="C97" s="92"/>
      <c r="D97" s="92"/>
      <c r="E97" s="94"/>
      <c r="F97" s="95"/>
      <c r="G97" s="7"/>
      <c r="H97" s="12"/>
      <c r="I97" s="7"/>
      <c r="J97" s="12"/>
      <c r="K97" s="14"/>
      <c r="L97" s="69"/>
      <c r="M97" s="8"/>
      <c r="N97" s="7"/>
      <c r="O97" s="22"/>
    </row>
    <row r="98" spans="1:15" x14ac:dyDescent="0.25">
      <c r="A98" s="92"/>
      <c r="B98" s="93"/>
      <c r="C98" s="92"/>
      <c r="D98" s="92"/>
      <c r="E98" s="94"/>
      <c r="F98" s="95"/>
      <c r="G98" s="7"/>
      <c r="H98" s="12"/>
      <c r="I98" s="12"/>
      <c r="J98" s="12"/>
      <c r="K98" s="14"/>
      <c r="L98" s="69"/>
      <c r="M98" s="8"/>
      <c r="N98" s="7"/>
      <c r="O98" s="22"/>
    </row>
    <row r="99" spans="1:15" x14ac:dyDescent="0.25">
      <c r="A99" s="92"/>
      <c r="B99" s="93"/>
      <c r="C99" s="92"/>
      <c r="D99" s="92"/>
      <c r="E99" s="94"/>
      <c r="F99" s="95"/>
      <c r="G99" s="7"/>
      <c r="H99" s="12"/>
      <c r="I99" s="12"/>
      <c r="J99" s="12"/>
      <c r="K99" s="14"/>
      <c r="L99" s="69"/>
      <c r="M99" s="8"/>
      <c r="N99" s="7"/>
      <c r="O99" s="22"/>
    </row>
    <row r="100" spans="1:15" x14ac:dyDescent="0.25">
      <c r="A100" s="92"/>
      <c r="B100" s="93"/>
      <c r="C100" s="92"/>
      <c r="D100" s="92"/>
      <c r="E100" s="94"/>
      <c r="F100" s="95"/>
      <c r="G100" s="13"/>
      <c r="H100" s="12"/>
      <c r="I100" s="12"/>
      <c r="J100" s="12"/>
      <c r="K100" s="14"/>
      <c r="L100" s="69"/>
      <c r="M100" s="8"/>
      <c r="N100" s="7"/>
      <c r="O100" s="22"/>
    </row>
    <row r="101" spans="1:15" x14ac:dyDescent="0.25">
      <c r="A101" s="92"/>
      <c r="B101" s="93"/>
      <c r="C101" s="92"/>
      <c r="D101" s="92"/>
      <c r="E101" s="94"/>
      <c r="F101" s="95"/>
      <c r="G101" s="7"/>
      <c r="H101" s="7"/>
      <c r="I101" s="7"/>
      <c r="J101" s="7"/>
      <c r="K101" s="26"/>
      <c r="L101" s="7"/>
      <c r="M101" s="8"/>
      <c r="N101" s="7"/>
      <c r="O101" s="22"/>
    </row>
    <row r="102" spans="1:15" x14ac:dyDescent="0.25">
      <c r="A102" s="92"/>
      <c r="B102" s="93"/>
      <c r="C102" s="92"/>
      <c r="D102" s="92"/>
      <c r="E102" s="94"/>
      <c r="F102" s="95"/>
      <c r="G102" s="7"/>
      <c r="H102" s="7"/>
      <c r="I102" s="7"/>
      <c r="J102" s="7"/>
      <c r="K102" s="14"/>
      <c r="L102" s="7"/>
      <c r="M102" s="8"/>
      <c r="N102" s="7"/>
      <c r="O102" s="22"/>
    </row>
    <row r="103" spans="1:15" x14ac:dyDescent="0.25">
      <c r="A103" s="92"/>
      <c r="B103" s="93"/>
      <c r="C103" s="92"/>
      <c r="D103" s="92"/>
      <c r="E103" s="94"/>
      <c r="F103" s="95"/>
      <c r="G103" s="7"/>
      <c r="H103" s="7"/>
      <c r="I103" s="7"/>
      <c r="J103" s="7"/>
      <c r="K103" s="14"/>
      <c r="L103" s="7"/>
      <c r="M103" s="8"/>
      <c r="N103" s="7"/>
      <c r="O103" s="71"/>
    </row>
    <row r="104" spans="1:15" x14ac:dyDescent="0.25">
      <c r="A104" s="92"/>
      <c r="B104" s="93"/>
      <c r="C104" s="92"/>
      <c r="D104" s="92"/>
      <c r="E104" s="94"/>
      <c r="F104" s="95"/>
      <c r="G104" s="7"/>
      <c r="H104" s="7"/>
      <c r="I104" s="7"/>
      <c r="J104" s="7"/>
      <c r="K104" s="14"/>
      <c r="L104" s="7"/>
      <c r="M104" s="8"/>
      <c r="N104" s="7"/>
      <c r="O104" s="22"/>
    </row>
  </sheetData>
  <mergeCells count="8">
    <mergeCell ref="A6:E6"/>
    <mergeCell ref="H6:M6"/>
    <mergeCell ref="A1:M1"/>
    <mergeCell ref="A2:M2"/>
    <mergeCell ref="A4:E5"/>
    <mergeCell ref="G4:G5"/>
    <mergeCell ref="H4:M4"/>
    <mergeCell ref="H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kode rekening</vt:lpstr>
      <vt:lpstr>RKA RPK PERMENU</vt:lpstr>
      <vt:lpstr>RAB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2022-01-06T14:45:39Z</dcterms:created>
  <dcterms:modified xsi:type="dcterms:W3CDTF">2023-10-05T06:01:38Z</dcterms:modified>
</cp:coreProperties>
</file>